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DIRAC\DAE\3_GERENCIAS\GEC\ORÇAMENTOS CONTRATADOS\EXPANSÃO - 6º Pav, Fachada, Cisterna\Orçamento Revisado\Rev01\Licitação\"/>
    </mc:Choice>
  </mc:AlternateContent>
  <xr:revisionPtr revIDLastSave="0" documentId="13_ncr:1_{135F8DD8-0FB9-4E8F-A950-088150BFEB45}" xr6:coauthVersionLast="47" xr6:coauthVersionMax="47" xr10:uidLastSave="{00000000-0000-0000-0000-000000000000}"/>
  <bookViews>
    <workbookView xWindow="-120" yWindow="-120" windowWidth="29040" windowHeight="15720" tabRatio="808" activeTab="6" xr2:uid="{00000000-000D-0000-FFFF-FFFF00000000}"/>
  </bookViews>
  <sheets>
    <sheet name="Início" sheetId="1" r:id="rId1"/>
    <sheet name="Ajuda 01" sheetId="2" r:id="rId2"/>
    <sheet name="Ajuda 02" sheetId="3" r:id="rId3"/>
    <sheet name="Ajuda 03" sheetId="15" r:id="rId4"/>
    <sheet name="LDI" sheetId="14" r:id="rId5"/>
    <sheet name="Planilha" sheetId="5" r:id="rId6"/>
    <sheet name="Cronograma" sheetId="6" r:id="rId7"/>
    <sheet name="Composições" sheetId="18" r:id="rId8"/>
  </sheets>
  <definedNames>
    <definedName name="_xlnm.Print_Area" localSheetId="3">'Ajuda 03'!$A$1:$AC$41</definedName>
    <definedName name="_xlnm.Print_Area" localSheetId="6">Cronograma!$A$1:$HP$59</definedName>
    <definedName name="_xlnm.Print_Area" localSheetId="4">LDI!$A$1:$G$74</definedName>
    <definedName name="_xlnm.Print_Area" localSheetId="5">Planilha!$A$1:$I$664</definedName>
    <definedName name="_xlnm.Print_Titles" localSheetId="7">Composições!$1:$14</definedName>
    <definedName name="_xlnm.Print_Titles" localSheetId="6">Cronograma!$2:$18</definedName>
    <definedName name="_xlnm.Print_Titles" localSheetId="5">Planilha!$1:$16</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7" i="5" l="1"/>
  <c r="H166" i="5"/>
  <c r="H165" i="5"/>
  <c r="H164" i="5"/>
  <c r="H163" i="5"/>
  <c r="H162" i="5"/>
  <c r="H161" i="5"/>
  <c r="H160" i="5"/>
  <c r="H159" i="5"/>
  <c r="H158" i="5"/>
  <c r="H157" i="5"/>
  <c r="H156" i="5"/>
  <c r="H155" i="5"/>
  <c r="H154" i="5"/>
  <c r="H153" i="5"/>
  <c r="H152" i="5"/>
  <c r="H151" i="5"/>
  <c r="H150" i="5"/>
  <c r="H149" i="5"/>
  <c r="H148" i="5"/>
  <c r="H147" i="5"/>
  <c r="H146" i="5"/>
  <c r="H145" i="5"/>
  <c r="H144" i="5"/>
  <c r="H143" i="5"/>
  <c r="H142" i="5"/>
  <c r="H141" i="5"/>
  <c r="H140" i="5"/>
  <c r="H139" i="5"/>
  <c r="H138" i="5"/>
  <c r="H137" i="5"/>
  <c r="H136" i="5"/>
  <c r="H135" i="5"/>
  <c r="H134" i="5"/>
  <c r="H132" i="5"/>
  <c r="H131" i="5"/>
  <c r="H130" i="5"/>
  <c r="H129" i="5"/>
  <c r="H128" i="5"/>
  <c r="H127" i="5"/>
  <c r="H126" i="5"/>
  <c r="H125" i="5"/>
  <c r="H124" i="5"/>
  <c r="H121" i="5"/>
  <c r="H120" i="5"/>
  <c r="H119" i="5"/>
  <c r="H118" i="5"/>
  <c r="H117" i="5"/>
  <c r="H116" i="5"/>
  <c r="H115" i="5"/>
  <c r="H114" i="5"/>
  <c r="H113" i="5"/>
  <c r="H112" i="5"/>
  <c r="H111" i="5"/>
  <c r="H110" i="5"/>
  <c r="H109" i="5"/>
  <c r="H108" i="5"/>
  <c r="H107" i="5"/>
  <c r="H106" i="5"/>
  <c r="H105" i="5"/>
  <c r="H104" i="5"/>
  <c r="H103" i="5"/>
  <c r="H102" i="5"/>
  <c r="H101" i="5"/>
  <c r="H100" i="5"/>
  <c r="H99" i="5"/>
  <c r="H97" i="5"/>
  <c r="H96" i="5"/>
  <c r="H95" i="5"/>
  <c r="H94" i="5"/>
  <c r="H93" i="5"/>
  <c r="H92" i="5"/>
  <c r="H91" i="5"/>
  <c r="H90" i="5"/>
  <c r="H89" i="5"/>
  <c r="H88" i="5"/>
  <c r="H87" i="5"/>
  <c r="H86" i="5"/>
  <c r="H85" i="5"/>
  <c r="H83" i="5"/>
  <c r="H82" i="5"/>
  <c r="H81" i="5"/>
  <c r="H80" i="5"/>
  <c r="H79" i="5"/>
  <c r="H78" i="5"/>
  <c r="H77" i="5"/>
  <c r="H76" i="5"/>
  <c r="H75" i="5"/>
  <c r="H74" i="5"/>
  <c r="H73" i="5"/>
  <c r="H71" i="5"/>
  <c r="H70" i="5"/>
  <c r="H69" i="5"/>
  <c r="H67" i="5"/>
  <c r="H66" i="5"/>
  <c r="H65" i="5"/>
  <c r="H64" i="5"/>
  <c r="H63" i="5"/>
  <c r="H62" i="5"/>
  <c r="H61" i="5"/>
  <c r="H59" i="5"/>
  <c r="H58" i="5"/>
  <c r="H57" i="5"/>
  <c r="H55" i="5"/>
  <c r="H54" i="5"/>
  <c r="H53" i="5"/>
  <c r="H52" i="5"/>
  <c r="H51" i="5"/>
  <c r="H48" i="5"/>
  <c r="H47" i="5"/>
  <c r="H42" i="5"/>
  <c r="H41" i="5"/>
  <c r="H37" i="5"/>
  <c r="H36" i="5"/>
  <c r="H35" i="5"/>
  <c r="H34" i="5"/>
  <c r="H33" i="5"/>
  <c r="H32" i="5"/>
  <c r="H31" i="5"/>
  <c r="H30" i="5"/>
  <c r="H29" i="5"/>
  <c r="H28" i="5"/>
  <c r="H27" i="5"/>
  <c r="H26" i="5"/>
  <c r="H22" i="5"/>
  <c r="H21" i="5"/>
  <c r="H20" i="5"/>
  <c r="H19" i="5"/>
  <c r="I43" i="5" l="1"/>
  <c r="H51" i="14"/>
  <c r="G72" i="14"/>
  <c r="G70" i="14"/>
  <c r="G69" i="14"/>
  <c r="G68" i="14"/>
  <c r="C62" i="14"/>
  <c r="G52" i="14" s="1"/>
  <c r="G71" i="14" s="1"/>
  <c r="H629" i="5"/>
  <c r="H630" i="5"/>
  <c r="H635" i="5"/>
  <c r="H634" i="5"/>
  <c r="H633" i="5"/>
  <c r="H632" i="5"/>
  <c r="H627" i="5"/>
  <c r="H626" i="5"/>
  <c r="H625" i="5"/>
  <c r="H624" i="5"/>
  <c r="H623" i="5"/>
  <c r="H622" i="5"/>
  <c r="H620" i="5"/>
  <c r="H619" i="5"/>
  <c r="H618" i="5"/>
  <c r="H616" i="5"/>
  <c r="H615" i="5"/>
  <c r="H614" i="5"/>
  <c r="H613" i="5"/>
  <c r="H612" i="5"/>
  <c r="H611" i="5"/>
  <c r="H610" i="5"/>
  <c r="H608" i="5"/>
  <c r="H607" i="5"/>
  <c r="H606" i="5"/>
  <c r="H605" i="5"/>
  <c r="H604" i="5"/>
  <c r="H603" i="5"/>
  <c r="H602" i="5"/>
  <c r="H601" i="5"/>
  <c r="H600" i="5"/>
  <c r="H599" i="5"/>
  <c r="H598" i="5"/>
  <c r="H597" i="5"/>
  <c r="H596" i="5"/>
  <c r="H593" i="5"/>
  <c r="H592" i="5"/>
  <c r="H591" i="5"/>
  <c r="H590" i="5"/>
  <c r="H589" i="5"/>
  <c r="H588" i="5"/>
  <c r="H586" i="5"/>
  <c r="H585" i="5"/>
  <c r="H584" i="5"/>
  <c r="H583" i="5"/>
  <c r="H582" i="5"/>
  <c r="H581" i="5"/>
  <c r="H578" i="5"/>
  <c r="H569" i="5"/>
  <c r="H568" i="5"/>
  <c r="H567" i="5"/>
  <c r="H566" i="5"/>
  <c r="H564" i="5"/>
  <c r="H563" i="5"/>
  <c r="H561" i="5"/>
  <c r="H560" i="5"/>
  <c r="H558" i="5"/>
  <c r="H557" i="5"/>
  <c r="H556" i="5"/>
  <c r="H555" i="5"/>
  <c r="H554" i="5"/>
  <c r="H525" i="5"/>
  <c r="H523" i="5"/>
  <c r="H522" i="5"/>
  <c r="H520" i="5"/>
  <c r="H519" i="5"/>
  <c r="H518" i="5"/>
  <c r="H516" i="5"/>
  <c r="H515" i="5"/>
  <c r="H514" i="5"/>
  <c r="H512" i="5"/>
  <c r="H511" i="5"/>
  <c r="H510" i="5"/>
  <c r="H509" i="5"/>
  <c r="H508" i="5"/>
  <c r="H506" i="5"/>
  <c r="H505" i="5"/>
  <c r="H504" i="5"/>
  <c r="H503" i="5"/>
  <c r="H502" i="5"/>
  <c r="H501" i="5"/>
  <c r="H500" i="5"/>
  <c r="H499" i="5"/>
  <c r="H538" i="5"/>
  <c r="H536" i="5"/>
  <c r="H535" i="5"/>
  <c r="H534" i="5"/>
  <c r="H533" i="5"/>
  <c r="H532" i="5"/>
  <c r="H531" i="5"/>
  <c r="H530" i="5"/>
  <c r="H529" i="5"/>
  <c r="H528" i="5"/>
  <c r="H527" i="5"/>
  <c r="H526" i="5"/>
  <c r="H524" i="5"/>
  <c r="H493" i="5"/>
  <c r="H492" i="5"/>
  <c r="H491" i="5"/>
  <c r="H490" i="5"/>
  <c r="H489" i="5"/>
  <c r="H488" i="5"/>
  <c r="H487" i="5"/>
  <c r="H486" i="5"/>
  <c r="H485" i="5"/>
  <c r="H484" i="5"/>
  <c r="H483" i="5"/>
  <c r="H482" i="5"/>
  <c r="H481" i="5"/>
  <c r="H480" i="5"/>
  <c r="H479" i="5"/>
  <c r="H478" i="5"/>
  <c r="H477" i="5"/>
  <c r="H476" i="5"/>
  <c r="H475" i="5"/>
  <c r="H573" i="5"/>
  <c r="H572" i="5"/>
  <c r="H571" i="5"/>
  <c r="H552" i="5"/>
  <c r="H551" i="5"/>
  <c r="H550" i="5"/>
  <c r="H549" i="5"/>
  <c r="H548" i="5"/>
  <c r="H547" i="5"/>
  <c r="H546" i="5"/>
  <c r="H545" i="5"/>
  <c r="H544" i="5"/>
  <c r="H543" i="5"/>
  <c r="H542" i="5"/>
  <c r="H541" i="5"/>
  <c r="H540" i="5"/>
  <c r="H539" i="5"/>
  <c r="H451" i="5"/>
  <c r="H450" i="5"/>
  <c r="H449" i="5"/>
  <c r="H448" i="5"/>
  <c r="H447" i="5"/>
  <c r="H446" i="5"/>
  <c r="H445" i="5"/>
  <c r="H444" i="5"/>
  <c r="H443" i="5"/>
  <c r="H442" i="5"/>
  <c r="H441" i="5"/>
  <c r="H440" i="5"/>
  <c r="H439" i="5"/>
  <c r="H438" i="5"/>
  <c r="H437" i="5"/>
  <c r="H436" i="5"/>
  <c r="H435" i="5"/>
  <c r="H434" i="5"/>
  <c r="H433" i="5"/>
  <c r="H432" i="5"/>
  <c r="H431" i="5"/>
  <c r="H430" i="5"/>
  <c r="H429" i="5"/>
  <c r="H428" i="5"/>
  <c r="H427" i="5"/>
  <c r="H426" i="5"/>
  <c r="H425" i="5"/>
  <c r="H424" i="5"/>
  <c r="H423" i="5"/>
  <c r="H422" i="5"/>
  <c r="H421" i="5"/>
  <c r="H420" i="5"/>
  <c r="H419" i="5"/>
  <c r="H418" i="5"/>
  <c r="H417" i="5"/>
  <c r="H416" i="5"/>
  <c r="H415" i="5"/>
  <c r="H414" i="5"/>
  <c r="H413" i="5"/>
  <c r="H412" i="5"/>
  <c r="H411" i="5"/>
  <c r="H410" i="5"/>
  <c r="H409" i="5"/>
  <c r="H408" i="5"/>
  <c r="H407" i="5"/>
  <c r="H406" i="5"/>
  <c r="H405" i="5"/>
  <c r="H404" i="5"/>
  <c r="H403" i="5"/>
  <c r="H402" i="5"/>
  <c r="H401" i="5"/>
  <c r="H400" i="5"/>
  <c r="H399" i="5"/>
  <c r="H398" i="5"/>
  <c r="H473" i="5"/>
  <c r="H472" i="5"/>
  <c r="H471" i="5"/>
  <c r="H470" i="5"/>
  <c r="H469" i="5"/>
  <c r="H468" i="5"/>
  <c r="H467" i="5"/>
  <c r="H466" i="5"/>
  <c r="H465" i="5"/>
  <c r="H464" i="5"/>
  <c r="H463" i="5"/>
  <c r="H462" i="5"/>
  <c r="H460" i="5"/>
  <c r="H459" i="5"/>
  <c r="H458" i="5"/>
  <c r="H457" i="5"/>
  <c r="H456" i="5"/>
  <c r="H455" i="5"/>
  <c r="H454" i="5"/>
  <c r="H453" i="5"/>
  <c r="H452" i="5"/>
  <c r="H396" i="5"/>
  <c r="H395" i="5"/>
  <c r="H394" i="5"/>
  <c r="H393" i="5"/>
  <c r="H391" i="5"/>
  <c r="H390" i="5"/>
  <c r="H389" i="5"/>
  <c r="H388" i="5"/>
  <c r="H387" i="5"/>
  <c r="H386" i="5"/>
  <c r="H379" i="5"/>
  <c r="H378" i="5"/>
  <c r="H377" i="5"/>
  <c r="H376" i="5"/>
  <c r="H375" i="5"/>
  <c r="H374" i="5"/>
  <c r="H373" i="5"/>
  <c r="H372" i="5"/>
  <c r="H371" i="5"/>
  <c r="H370" i="5"/>
  <c r="H369" i="5"/>
  <c r="H368" i="5"/>
  <c r="H367" i="5"/>
  <c r="H366" i="5"/>
  <c r="H365" i="5"/>
  <c r="H364" i="5"/>
  <c r="H363" i="5"/>
  <c r="H362" i="5"/>
  <c r="H359" i="5"/>
  <c r="H358" i="5"/>
  <c r="H357" i="5"/>
  <c r="H356" i="5"/>
  <c r="H355" i="5"/>
  <c r="H354" i="5"/>
  <c r="H353" i="5"/>
  <c r="H352" i="5"/>
  <c r="H351" i="5"/>
  <c r="H350" i="5"/>
  <c r="H349" i="5"/>
  <c r="H348" i="5"/>
  <c r="H383" i="5"/>
  <c r="H382" i="5"/>
  <c r="H381" i="5"/>
  <c r="H380" i="5"/>
  <c r="H340" i="5"/>
  <c r="H339" i="5"/>
  <c r="H338" i="5"/>
  <c r="H336" i="5"/>
  <c r="H335" i="5"/>
  <c r="H334" i="5"/>
  <c r="H333" i="5"/>
  <c r="H344" i="5"/>
  <c r="H343" i="5"/>
  <c r="H342" i="5"/>
  <c r="H341" i="5"/>
  <c r="H331" i="5"/>
  <c r="H330" i="5"/>
  <c r="H329" i="5"/>
  <c r="H327" i="5"/>
  <c r="H326" i="5"/>
  <c r="H325" i="5"/>
  <c r="H324" i="5"/>
  <c r="H317" i="5"/>
  <c r="H315" i="5"/>
  <c r="H314" i="5"/>
  <c r="H313" i="5"/>
  <c r="H312" i="5"/>
  <c r="H311" i="5"/>
  <c r="H310" i="5"/>
  <c r="H309" i="5"/>
  <c r="H308" i="5"/>
  <c r="H307" i="5"/>
  <c r="H306" i="5"/>
  <c r="H305" i="5"/>
  <c r="H304" i="5"/>
  <c r="H302" i="5"/>
  <c r="H301" i="5"/>
  <c r="H300" i="5"/>
  <c r="H299" i="5"/>
  <c r="H298" i="5"/>
  <c r="H297" i="5"/>
  <c r="H296" i="5"/>
  <c r="H295" i="5"/>
  <c r="H294" i="5"/>
  <c r="H293" i="5"/>
  <c r="H292" i="5"/>
  <c r="H291" i="5"/>
  <c r="H290" i="5"/>
  <c r="H289" i="5"/>
  <c r="H288" i="5"/>
  <c r="H287" i="5"/>
  <c r="H286" i="5"/>
  <c r="H285" i="5"/>
  <c r="H284" i="5"/>
  <c r="H283" i="5"/>
  <c r="H282" i="5"/>
  <c r="H281" i="5"/>
  <c r="H280" i="5"/>
  <c r="H279" i="5"/>
  <c r="H278" i="5"/>
  <c r="H276" i="5"/>
  <c r="H275" i="5"/>
  <c r="H274" i="5"/>
  <c r="H273" i="5"/>
  <c r="H272" i="5"/>
  <c r="H271" i="5"/>
  <c r="H270" i="5"/>
  <c r="H269" i="5"/>
  <c r="H268" i="5"/>
  <c r="H267" i="5"/>
  <c r="H266" i="5"/>
  <c r="H265" i="5"/>
  <c r="H264" i="5"/>
  <c r="H263" i="5"/>
  <c r="H262" i="5"/>
  <c r="H261" i="5"/>
  <c r="H260" i="5"/>
  <c r="H259" i="5"/>
  <c r="H258" i="5"/>
  <c r="H257" i="5"/>
  <c r="H256" i="5"/>
  <c r="H255" i="5"/>
  <c r="H254" i="5"/>
  <c r="H253" i="5"/>
  <c r="H252" i="5"/>
  <c r="H251" i="5"/>
  <c r="H250" i="5"/>
  <c r="H249" i="5"/>
  <c r="H248" i="5"/>
  <c r="H247" i="5"/>
  <c r="H246" i="5"/>
  <c r="H245" i="5"/>
  <c r="H244" i="5"/>
  <c r="H243" i="5"/>
  <c r="H242" i="5"/>
  <c r="H241" i="5"/>
  <c r="H239" i="5"/>
  <c r="H238" i="5"/>
  <c r="H237" i="5"/>
  <c r="H236" i="5"/>
  <c r="H235" i="5"/>
  <c r="H234" i="5"/>
  <c r="H233" i="5"/>
  <c r="H232" i="5"/>
  <c r="H231" i="5"/>
  <c r="H230" i="5"/>
  <c r="H229" i="5"/>
  <c r="H228" i="5"/>
  <c r="H227" i="5"/>
  <c r="H226" i="5"/>
  <c r="H225" i="5"/>
  <c r="H224" i="5"/>
  <c r="H223" i="5"/>
  <c r="H222" i="5"/>
  <c r="H221" i="5"/>
  <c r="H220" i="5"/>
  <c r="H219" i="5"/>
  <c r="H218" i="5"/>
  <c r="H217" i="5"/>
  <c r="H216" i="5"/>
  <c r="H215" i="5"/>
  <c r="H214" i="5"/>
  <c r="H213" i="5"/>
  <c r="H212" i="5"/>
  <c r="H211" i="5"/>
  <c r="H210" i="5"/>
  <c r="H209" i="5"/>
  <c r="H208" i="5"/>
  <c r="H207" i="5"/>
  <c r="H206" i="5"/>
  <c r="H205" i="5"/>
  <c r="H204" i="5"/>
  <c r="H203" i="5"/>
  <c r="H202" i="5"/>
  <c r="H199" i="5"/>
  <c r="H198" i="5"/>
  <c r="H197" i="5"/>
  <c r="H196" i="5"/>
  <c r="H195" i="5"/>
  <c r="H194" i="5"/>
  <c r="H193" i="5"/>
  <c r="H192" i="5"/>
  <c r="H191" i="5"/>
  <c r="H190" i="5"/>
  <c r="H189" i="5"/>
  <c r="H188" i="5"/>
  <c r="H187" i="5"/>
  <c r="H184" i="5"/>
  <c r="H183" i="5"/>
  <c r="H182" i="5"/>
  <c r="H181" i="5"/>
  <c r="H180" i="5"/>
  <c r="H179" i="5"/>
  <c r="H178" i="5"/>
  <c r="H177" i="5"/>
  <c r="H176" i="5"/>
  <c r="H175" i="5"/>
  <c r="H174" i="5"/>
  <c r="H173" i="5"/>
  <c r="H172" i="5"/>
  <c r="H171" i="5"/>
  <c r="H170" i="5"/>
  <c r="H169" i="5"/>
  <c r="H201" i="5"/>
  <c r="H200" i="5"/>
  <c r="G39" i="14"/>
  <c r="B12" i="18"/>
  <c r="C13" i="6"/>
  <c r="B12" i="14"/>
  <c r="B14" i="18"/>
  <c r="B13" i="18"/>
  <c r="B11" i="18"/>
  <c r="B10" i="18"/>
  <c r="H345" i="5"/>
  <c r="H384" i="5"/>
  <c r="H639" i="5"/>
  <c r="H640" i="5"/>
  <c r="I648" i="5" s="1"/>
  <c r="H642" i="5"/>
  <c r="H643" i="5"/>
  <c r="H644" i="5"/>
  <c r="H645" i="5"/>
  <c r="H646" i="5"/>
  <c r="H647" i="5"/>
  <c r="F7" i="2"/>
  <c r="F8" i="2"/>
  <c r="F9" i="2"/>
  <c r="F10" i="2"/>
  <c r="D16" i="2"/>
  <c r="C19" i="3"/>
  <c r="C18" i="3"/>
  <c r="C31" i="14"/>
  <c r="Y18" i="15" s="1"/>
  <c r="Y21" i="15"/>
  <c r="B20" i="6"/>
  <c r="B38" i="6"/>
  <c r="B35" i="6"/>
  <c r="B32" i="6"/>
  <c r="B29" i="6"/>
  <c r="B26" i="6"/>
  <c r="B23" i="6"/>
  <c r="A19" i="6"/>
  <c r="A37" i="6"/>
  <c r="A34" i="6"/>
  <c r="A31" i="6"/>
  <c r="A28" i="6"/>
  <c r="A25" i="6"/>
  <c r="A22" i="6"/>
  <c r="C14" i="6"/>
  <c r="C15" i="6"/>
  <c r="C11" i="6"/>
  <c r="C12" i="6"/>
  <c r="HP12" i="6"/>
  <c r="HP11" i="6"/>
  <c r="H11" i="1"/>
  <c r="H13" i="1"/>
  <c r="G41" i="14"/>
  <c r="G37" i="14"/>
  <c r="G38" i="14"/>
  <c r="B13" i="14"/>
  <c r="B14" i="14"/>
  <c r="B11" i="14"/>
  <c r="B10" i="14"/>
  <c r="H322" i="5"/>
  <c r="G11" i="2"/>
  <c r="G14" i="2" s="1"/>
  <c r="G21" i="14"/>
  <c r="G40" i="14"/>
  <c r="T19" i="3"/>
  <c r="X19" i="3"/>
  <c r="L19" i="3"/>
  <c r="P19" i="3"/>
  <c r="G16" i="2"/>
  <c r="I23" i="5"/>
  <c r="DF20" i="6" s="1"/>
  <c r="BC20" i="6"/>
  <c r="CQ20" i="6"/>
  <c r="BR20" i="6"/>
  <c r="EJ20" i="6"/>
  <c r="HG20" i="6"/>
  <c r="CB20" i="6"/>
  <c r="FX20" i="6"/>
  <c r="CL20" i="6"/>
  <c r="HB20" i="6"/>
  <c r="HL20" i="6"/>
  <c r="ET20" i="6"/>
  <c r="HP48" i="6"/>
  <c r="HL38" i="6" l="1"/>
  <c r="HG38" i="6"/>
  <c r="HB38" i="6"/>
  <c r="BM38" i="6"/>
  <c r="CQ38" i="6"/>
  <c r="E38" i="6"/>
  <c r="CL38" i="6"/>
  <c r="FS38" i="6"/>
  <c r="BW38" i="6"/>
  <c r="BR38" i="6"/>
  <c r="AD38" i="6"/>
  <c r="DZ38" i="6"/>
  <c r="ET38" i="6"/>
  <c r="FX38" i="6"/>
  <c r="J38" i="6"/>
  <c r="CV38" i="6"/>
  <c r="CG20" i="6"/>
  <c r="DA20" i="6"/>
  <c r="DP20" i="6"/>
  <c r="AX20" i="6"/>
  <c r="EE20" i="6"/>
  <c r="BW20" i="6"/>
  <c r="GW20" i="6"/>
  <c r="GM20" i="6"/>
  <c r="FD20" i="6"/>
  <c r="DK20" i="6"/>
  <c r="CV20" i="6"/>
  <c r="FI20" i="6"/>
  <c r="GR20" i="6"/>
  <c r="EO20" i="6"/>
  <c r="GC20" i="6"/>
  <c r="FN20" i="6"/>
  <c r="FS20" i="6"/>
  <c r="GH20" i="6"/>
  <c r="BH20" i="6"/>
  <c r="EY20" i="6"/>
  <c r="BM20" i="6"/>
  <c r="DZ20" i="6"/>
  <c r="DU20" i="6"/>
  <c r="I659" i="5"/>
  <c r="E67" i="14" s="1"/>
  <c r="G74" i="14" s="1"/>
  <c r="G661" i="5" s="1"/>
  <c r="I661" i="5" s="1"/>
  <c r="E73" i="14" s="1"/>
  <c r="I574" i="5"/>
  <c r="J32" i="6" s="1"/>
  <c r="I318" i="5"/>
  <c r="FX29" i="6" s="1"/>
  <c r="CG38" i="6"/>
  <c r="O38" i="6"/>
  <c r="DF38" i="6"/>
  <c r="DK38" i="6"/>
  <c r="AI38" i="6"/>
  <c r="DA38" i="6"/>
  <c r="EJ38" i="6"/>
  <c r="GW38" i="6"/>
  <c r="BC38" i="6"/>
  <c r="Y38" i="6"/>
  <c r="DU38" i="6"/>
  <c r="FN38" i="6"/>
  <c r="DP38" i="6"/>
  <c r="I38" i="5"/>
  <c r="GR23" i="6" s="1"/>
  <c r="I636" i="5"/>
  <c r="GC38" i="6"/>
  <c r="GR38" i="6"/>
  <c r="T38" i="6"/>
  <c r="GH38" i="6"/>
  <c r="FD38" i="6"/>
  <c r="EY38" i="6"/>
  <c r="EE38" i="6"/>
  <c r="FI38" i="6"/>
  <c r="CB38" i="6"/>
  <c r="BH38" i="6"/>
  <c r="GM38" i="6"/>
  <c r="AN23" i="6"/>
  <c r="FX23" i="6"/>
  <c r="HL23" i="6"/>
  <c r="CG23" i="6"/>
  <c r="CL23" i="6"/>
  <c r="J23" i="6"/>
  <c r="DA23" i="6"/>
  <c r="BM23" i="6"/>
  <c r="AX23" i="6"/>
  <c r="BR23" i="6"/>
  <c r="GM23" i="6"/>
  <c r="EY23" i="6"/>
  <c r="CV23" i="6"/>
  <c r="DZ23" i="6"/>
  <c r="ET23" i="6"/>
  <c r="CB23" i="6"/>
  <c r="DP23" i="6"/>
  <c r="EE23" i="6"/>
  <c r="GC23" i="6"/>
  <c r="T23" i="6"/>
  <c r="GW23" i="6"/>
  <c r="GH23" i="6"/>
  <c r="CQ23" i="6"/>
  <c r="AX38" i="6"/>
  <c r="EO38" i="6"/>
  <c r="AB19" i="3"/>
  <c r="AB20" i="3" s="1"/>
  <c r="G18" i="2"/>
  <c r="BW23" i="6" l="1"/>
  <c r="O23" i="6"/>
  <c r="HB23" i="6"/>
  <c r="FI23" i="6"/>
  <c r="BC23" i="6"/>
  <c r="AS23" i="6"/>
  <c r="C51" i="6"/>
  <c r="EO23" i="6"/>
  <c r="HG23" i="6"/>
  <c r="Y23" i="6"/>
  <c r="AD23" i="6"/>
  <c r="HP20" i="6"/>
  <c r="HP21" i="6" s="1"/>
  <c r="EJ23" i="6"/>
  <c r="DU23" i="6"/>
  <c r="AI23" i="6"/>
  <c r="FS23" i="6"/>
  <c r="HQ48" i="6"/>
  <c r="I655" i="5"/>
  <c r="HP38" i="6"/>
  <c r="HP39" i="6" s="1"/>
  <c r="ET32" i="6"/>
  <c r="BM32" i="6"/>
  <c r="FX32" i="6"/>
  <c r="E32" i="6"/>
  <c r="AX32" i="6"/>
  <c r="BC32" i="6"/>
  <c r="EY32" i="6"/>
  <c r="DF32" i="6"/>
  <c r="FI32" i="6"/>
  <c r="BW32" i="6"/>
  <c r="DZ32" i="6"/>
  <c r="GC32" i="6"/>
  <c r="DA32" i="6"/>
  <c r="EJ32" i="6"/>
  <c r="EO32" i="6"/>
  <c r="GH32" i="6"/>
  <c r="GM32" i="6"/>
  <c r="GR32" i="6"/>
  <c r="CL32" i="6"/>
  <c r="CQ32" i="6"/>
  <c r="BR32" i="6"/>
  <c r="GW32" i="6"/>
  <c r="HB32" i="6"/>
  <c r="DP32" i="6"/>
  <c r="CV32" i="6"/>
  <c r="HL32" i="6"/>
  <c r="EE32" i="6"/>
  <c r="CB32" i="6"/>
  <c r="FD32" i="6"/>
  <c r="BH32" i="6"/>
  <c r="FN32" i="6"/>
  <c r="DU32" i="6"/>
  <c r="HG32" i="6"/>
  <c r="FS32" i="6"/>
  <c r="DK32" i="6"/>
  <c r="CG32" i="6"/>
  <c r="GC29" i="6"/>
  <c r="EO29" i="6"/>
  <c r="AN29" i="6"/>
  <c r="DU29" i="6"/>
  <c r="ET29" i="6"/>
  <c r="BH29" i="6"/>
  <c r="GM29" i="6"/>
  <c r="GH29" i="6"/>
  <c r="FS29" i="6"/>
  <c r="BR29" i="6"/>
  <c r="EE29" i="6"/>
  <c r="AS29" i="6"/>
  <c r="DZ29" i="6"/>
  <c r="BM29" i="6"/>
  <c r="EJ29" i="6"/>
  <c r="EY29" i="6"/>
  <c r="E29" i="6"/>
  <c r="FD29" i="6"/>
  <c r="DF29" i="6"/>
  <c r="AX29" i="6"/>
  <c r="GW29" i="6"/>
  <c r="FN29" i="6"/>
  <c r="DP29" i="6"/>
  <c r="FI29" i="6"/>
  <c r="BW29" i="6"/>
  <c r="GR29" i="6"/>
  <c r="CQ29" i="6"/>
  <c r="HB29" i="6"/>
  <c r="HL29" i="6"/>
  <c r="CL29" i="6"/>
  <c r="CB29" i="6"/>
  <c r="DA29" i="6"/>
  <c r="HG29" i="6"/>
  <c r="CV29" i="6"/>
  <c r="DK29" i="6"/>
  <c r="CG29" i="6"/>
  <c r="BC29" i="6"/>
  <c r="EY35" i="6"/>
  <c r="ET35" i="6"/>
  <c r="BC35" i="6"/>
  <c r="AN35" i="6"/>
  <c r="BW35" i="6"/>
  <c r="GH35" i="6"/>
  <c r="FS35" i="6"/>
  <c r="CB35" i="6"/>
  <c r="GW35" i="6"/>
  <c r="CQ35" i="6"/>
  <c r="CV35" i="6"/>
  <c r="GC35" i="6"/>
  <c r="AI35" i="6"/>
  <c r="J35" i="6"/>
  <c r="BR35" i="6"/>
  <c r="BM35" i="6"/>
  <c r="DK35" i="6"/>
  <c r="FD35" i="6"/>
  <c r="FX35" i="6"/>
  <c r="EO35" i="6"/>
  <c r="DZ35" i="6"/>
  <c r="DP35" i="6"/>
  <c r="EJ35" i="6"/>
  <c r="DF35" i="6"/>
  <c r="GM35" i="6"/>
  <c r="FI35" i="6"/>
  <c r="GR35" i="6"/>
  <c r="AX35" i="6"/>
  <c r="AS35" i="6"/>
  <c r="DU35" i="6"/>
  <c r="CG35" i="6"/>
  <c r="BH35" i="6"/>
  <c r="HL35" i="6"/>
  <c r="DA35" i="6"/>
  <c r="CL35" i="6"/>
  <c r="EE35" i="6"/>
  <c r="FN35" i="6"/>
  <c r="HB35" i="6"/>
  <c r="HG35" i="6"/>
  <c r="O35" i="6"/>
  <c r="E35" i="6"/>
  <c r="DK23" i="6"/>
  <c r="BH23" i="6"/>
  <c r="FD23" i="6"/>
  <c r="FN23" i="6"/>
  <c r="DF23" i="6"/>
  <c r="AR51" i="6"/>
  <c r="FR51" i="6"/>
  <c r="DJ51" i="6"/>
  <c r="BB51" i="6"/>
  <c r="FM51" i="6"/>
  <c r="DE51" i="6"/>
  <c r="AW51" i="6"/>
  <c r="FH51" i="6"/>
  <c r="CZ51" i="6"/>
  <c r="AM51" i="6"/>
  <c r="HK51" i="6"/>
  <c r="FC51" i="6"/>
  <c r="CU51" i="6"/>
  <c r="AH51" i="6"/>
  <c r="HF51" i="6"/>
  <c r="EX51" i="6"/>
  <c r="CP51" i="6"/>
  <c r="AC51" i="6"/>
  <c r="HA51" i="6"/>
  <c r="ES51" i="6"/>
  <c r="CK51" i="6"/>
  <c r="X51" i="6"/>
  <c r="GV51" i="6"/>
  <c r="EN51" i="6"/>
  <c r="CF51" i="6"/>
  <c r="S51" i="6"/>
  <c r="GQ51" i="6"/>
  <c r="EI51" i="6"/>
  <c r="CA51" i="6"/>
  <c r="N51" i="6"/>
  <c r="GL51" i="6"/>
  <c r="ED51" i="6"/>
  <c r="BV51" i="6"/>
  <c r="I51" i="6"/>
  <c r="GG51" i="6"/>
  <c r="DY51" i="6"/>
  <c r="BQ51" i="6"/>
  <c r="D51" i="6"/>
  <c r="GB51" i="6"/>
  <c r="DT51" i="6"/>
  <c r="BL51" i="6"/>
  <c r="FW51" i="6"/>
  <c r="DO51" i="6"/>
  <c r="BG51" i="6"/>
  <c r="HP51" i="6" l="1"/>
  <c r="HQ51" i="6" s="1"/>
  <c r="HP23" i="6"/>
  <c r="EX57" i="6" s="1"/>
  <c r="HP32" i="6"/>
  <c r="HP33" i="6" s="1"/>
  <c r="HP29" i="6"/>
  <c r="HP30" i="6" s="1"/>
  <c r="HP35" i="6"/>
  <c r="HP36" i="6" s="1"/>
  <c r="E36" i="14"/>
  <c r="G43" i="14" s="1"/>
  <c r="S57" i="6" l="1"/>
  <c r="S27" i="6" s="1"/>
  <c r="CP57" i="6"/>
  <c r="CP27" i="6" s="1"/>
  <c r="AC57" i="6"/>
  <c r="CF57" i="6"/>
  <c r="DE57" i="6"/>
  <c r="DJ57" i="6"/>
  <c r="FH57" i="6"/>
  <c r="HA57" i="6"/>
  <c r="BB57" i="6"/>
  <c r="BG57" i="6"/>
  <c r="GQ57" i="6"/>
  <c r="GQ27" i="6" s="1"/>
  <c r="EI57" i="6"/>
  <c r="EI27" i="6" s="1"/>
  <c r="GB57" i="6"/>
  <c r="GB27" i="6" s="1"/>
  <c r="X57" i="6"/>
  <c r="CK57" i="6"/>
  <c r="FM57" i="6"/>
  <c r="HP24" i="6"/>
  <c r="FR57" i="6"/>
  <c r="EN57" i="6"/>
  <c r="I57" i="6"/>
  <c r="FC57" i="6"/>
  <c r="AR57" i="6"/>
  <c r="BV57" i="6"/>
  <c r="BV27" i="6" s="1"/>
  <c r="DO57" i="6"/>
  <c r="DO27" i="6" s="1"/>
  <c r="ED57" i="6"/>
  <c r="GG57" i="6"/>
  <c r="AW57" i="6"/>
  <c r="FW57" i="6"/>
  <c r="D57" i="6"/>
  <c r="GV57" i="6"/>
  <c r="GV27" i="6" s="1"/>
  <c r="AM57" i="6"/>
  <c r="AM27" i="6" s="1"/>
  <c r="CZ57" i="6"/>
  <c r="CZ27" i="6" s="1"/>
  <c r="BQ57" i="6"/>
  <c r="BQ27" i="6" s="1"/>
  <c r="HF57" i="6"/>
  <c r="DT57" i="6"/>
  <c r="DT27" i="6" s="1"/>
  <c r="CU57" i="6"/>
  <c r="CU27" i="6" s="1"/>
  <c r="AH57" i="6"/>
  <c r="GL57" i="6"/>
  <c r="GL27" i="6" s="1"/>
  <c r="DY57" i="6"/>
  <c r="ES57" i="6"/>
  <c r="N57" i="6"/>
  <c r="N27" i="6" s="1"/>
  <c r="CA57" i="6"/>
  <c r="BL57" i="6"/>
  <c r="BL27" i="6" s="1"/>
  <c r="HK57" i="6"/>
  <c r="GG27" i="6"/>
  <c r="CK27" i="6"/>
  <c r="FC27" i="6"/>
  <c r="G657" i="5"/>
  <c r="I657" i="5" s="1"/>
  <c r="FW27" i="6"/>
  <c r="DE27" i="6"/>
  <c r="ES27" i="6"/>
  <c r="DY27" i="6"/>
  <c r="CA27" i="6"/>
  <c r="CF27" i="6"/>
  <c r="FM27" i="6"/>
  <c r="EX27" i="6"/>
  <c r="HF27" i="6"/>
  <c r="AR27" i="6"/>
  <c r="AW27" i="6"/>
  <c r="FH27" i="6"/>
  <c r="ED27" i="6"/>
  <c r="BG27" i="6"/>
  <c r="EN27" i="6"/>
  <c r="AH27" i="6"/>
  <c r="DJ27" i="6"/>
  <c r="HA27" i="6"/>
  <c r="FR27" i="6"/>
  <c r="BQ42" i="6"/>
  <c r="HK27" i="6"/>
  <c r="BB27" i="6"/>
  <c r="AC27" i="6"/>
  <c r="I27" i="6"/>
  <c r="X27" i="6"/>
  <c r="GG42" i="6" l="1"/>
  <c r="ED42" i="6"/>
  <c r="AM42" i="6"/>
  <c r="DE42" i="6"/>
  <c r="GL42" i="6"/>
  <c r="DY42" i="6"/>
  <c r="DY45" i="6" s="1"/>
  <c r="DY54" i="6" s="1"/>
  <c r="CA42" i="6"/>
  <c r="FW42" i="6"/>
  <c r="FW45" i="6" s="1"/>
  <c r="FW54" i="6" s="1"/>
  <c r="ES42" i="6"/>
  <c r="ES45" i="6" s="1"/>
  <c r="ES54" i="6" s="1"/>
  <c r="FH42" i="6"/>
  <c r="FH45" i="6" s="1"/>
  <c r="FH54" i="6" s="1"/>
  <c r="HA42" i="6"/>
  <c r="HA45" i="6" s="1"/>
  <c r="HA54" i="6" s="1"/>
  <c r="AW42" i="6"/>
  <c r="AW45" i="6" s="1"/>
  <c r="AW54" i="6" s="1"/>
  <c r="FC42" i="6"/>
  <c r="CP42" i="6"/>
  <c r="GQ42" i="6"/>
  <c r="GQ45" i="6" s="1"/>
  <c r="GQ54" i="6" s="1"/>
  <c r="GV42" i="6"/>
  <c r="GV45" i="6" s="1"/>
  <c r="GV54" i="6" s="1"/>
  <c r="BV42" i="6"/>
  <c r="AR42" i="6"/>
  <c r="EI42" i="6"/>
  <c r="FR42" i="6"/>
  <c r="FM42" i="6"/>
  <c r="FM45" i="6" s="1"/>
  <c r="FM54" i="6" s="1"/>
  <c r="HF42" i="6"/>
  <c r="DT42" i="6"/>
  <c r="DT45" i="6" s="1"/>
  <c r="DT54" i="6" s="1"/>
  <c r="CK42" i="6"/>
  <c r="CK45" i="6" s="1"/>
  <c r="CK54" i="6" s="1"/>
  <c r="AH42" i="6"/>
  <c r="CF42" i="6"/>
  <c r="DJ42" i="6"/>
  <c r="DJ45" i="6" s="1"/>
  <c r="DJ54" i="6" s="1"/>
  <c r="CU42" i="6"/>
  <c r="CU45" i="6" s="1"/>
  <c r="CU54" i="6" s="1"/>
  <c r="EN42" i="6"/>
  <c r="EN45" i="6" s="1"/>
  <c r="EN54" i="6" s="1"/>
  <c r="BL42" i="6"/>
  <c r="BL45" i="6" s="1"/>
  <c r="BL54" i="6" s="1"/>
  <c r="EX42" i="6"/>
  <c r="EX45" i="6" s="1"/>
  <c r="EX54" i="6" s="1"/>
  <c r="DO42" i="6"/>
  <c r="DO45" i="6" s="1"/>
  <c r="DO54" i="6" s="1"/>
  <c r="CZ42" i="6"/>
  <c r="CZ45" i="6" s="1"/>
  <c r="CZ54" i="6" s="1"/>
  <c r="BG42" i="6"/>
  <c r="BG45" i="6" s="1"/>
  <c r="BG54" i="6" s="1"/>
  <c r="I663" i="5"/>
  <c r="E42" i="14"/>
  <c r="C45" i="6"/>
  <c r="BB42" i="6"/>
  <c r="HK42" i="6"/>
  <c r="HK45" i="6" s="1"/>
  <c r="HK54" i="6" s="1"/>
  <c r="N42" i="6"/>
  <c r="N45" i="6" s="1"/>
  <c r="N54" i="6" s="1"/>
  <c r="S42" i="6"/>
  <c r="X42" i="6"/>
  <c r="X45" i="6" s="1"/>
  <c r="X54" i="6" s="1"/>
  <c r="GL45" i="6"/>
  <c r="GL54" i="6" s="1"/>
  <c r="ED45" i="6"/>
  <c r="ED54" i="6" s="1"/>
  <c r="BQ45" i="6"/>
  <c r="BQ54" i="6" s="1"/>
  <c r="BV45" i="6"/>
  <c r="BV54" i="6" s="1"/>
  <c r="GG45" i="6"/>
  <c r="GG54" i="6" s="1"/>
  <c r="I42" i="6"/>
  <c r="HP57" i="6"/>
  <c r="D27" i="6"/>
  <c r="GB42" i="6"/>
  <c r="GB45" i="6" s="1"/>
  <c r="GB54" i="6" s="1"/>
  <c r="AC42" i="6"/>
  <c r="AC45" i="6" s="1"/>
  <c r="AC54" i="6" s="1"/>
  <c r="AM45" i="6" l="1"/>
  <c r="AM54" i="6" s="1"/>
  <c r="CF45" i="6"/>
  <c r="CF54" i="6" s="1"/>
  <c r="AH45" i="6"/>
  <c r="AH54" i="6" s="1"/>
  <c r="FC45" i="6"/>
  <c r="FC54" i="6" s="1"/>
  <c r="FR45" i="6"/>
  <c r="FR54" i="6" s="1"/>
  <c r="CP45" i="6"/>
  <c r="CP54" i="6" s="1"/>
  <c r="EI45" i="6"/>
  <c r="EI54" i="6" s="1"/>
  <c r="I45" i="6"/>
  <c r="I54" i="6" s="1"/>
  <c r="DE45" i="6"/>
  <c r="DE54" i="6" s="1"/>
  <c r="AR45" i="6"/>
  <c r="CA45" i="6"/>
  <c r="CA54" i="6" s="1"/>
  <c r="HF45" i="6"/>
  <c r="HF54" i="6" s="1"/>
  <c r="BB45" i="6"/>
  <c r="BB54" i="6" s="1"/>
  <c r="S45" i="6"/>
  <c r="S54" i="6" s="1"/>
  <c r="D42" i="6"/>
  <c r="HP26" i="6"/>
  <c r="HP27" i="6" s="1"/>
  <c r="AR54" i="6" l="1"/>
  <c r="HP42" i="6"/>
  <c r="D45" i="6"/>
  <c r="HP45" i="6" s="1"/>
  <c r="HQ45" i="6" s="1"/>
  <c r="D54" i="6" l="1"/>
  <c r="HP54" i="6" s="1"/>
  <c r="HQ54" i="6" s="1"/>
</calcChain>
</file>

<file path=xl/sharedStrings.xml><?xml version="1.0" encoding="utf-8"?>
<sst xmlns="http://schemas.openxmlformats.org/spreadsheetml/2006/main" count="2968" uniqueCount="1528">
  <si>
    <t>A Comissão</t>
  </si>
  <si>
    <t>Procedimentos para preenchimento</t>
  </si>
  <si>
    <t>ITEM</t>
  </si>
  <si>
    <t>DISCRIMINAÇÃO</t>
  </si>
  <si>
    <t>UN.</t>
  </si>
  <si>
    <t>QUANT.</t>
  </si>
  <si>
    <t>PR. UNIT.</t>
  </si>
  <si>
    <t>TOTAL</t>
  </si>
  <si>
    <t>SUBTOTAL</t>
  </si>
  <si>
    <t>01</t>
  </si>
  <si>
    <t>SERVIÇOS PRELIMINARES</t>
  </si>
  <si>
    <t>1.1</t>
  </si>
  <si>
    <t>Levantamento topográfico</t>
  </si>
  <si>
    <t>UN</t>
  </si>
  <si>
    <t>1.2</t>
  </si>
  <si>
    <t>Estudos Geotécnicos</t>
  </si>
  <si>
    <t>M2</t>
  </si>
  <si>
    <t>1.3</t>
  </si>
  <si>
    <t>Controle mensal da obra</t>
  </si>
  <si>
    <t>1.4</t>
  </si>
  <si>
    <t>Controle tecnológico</t>
  </si>
  <si>
    <t>MÊS</t>
  </si>
  <si>
    <t>Sub Total</t>
  </si>
  <si>
    <t>Total Parcial</t>
  </si>
  <si>
    <t>Total Geral</t>
  </si>
  <si>
    <t>Utilize as células que se encontram destacadas para teste de</t>
  </si>
  <si>
    <t>funcionabilidade da planilha. Elas serão as únicas que aceitarão</t>
  </si>
  <si>
    <t>ser modificadas na planilha definitiva.</t>
  </si>
  <si>
    <t>DESCRIÇÃO</t>
  </si>
  <si>
    <t>DIAS CORRIDOS</t>
  </si>
  <si>
    <t>DOS SERVIÇOS</t>
  </si>
  <si>
    <t>30</t>
  </si>
  <si>
    <t>90</t>
  </si>
  <si>
    <t>120</t>
  </si>
  <si>
    <t>Título:</t>
  </si>
  <si>
    <t>ANEXO 5 - PLANILHA DE CUSTOS</t>
  </si>
  <si>
    <t>Pavilhão:</t>
  </si>
  <si>
    <t>P. UNIT.</t>
  </si>
  <si>
    <t>02</t>
  </si>
  <si>
    <t>2.1</t>
  </si>
  <si>
    <t>2.2</t>
  </si>
  <si>
    <t>2.3</t>
  </si>
  <si>
    <t>3.1</t>
  </si>
  <si>
    <t>3.2</t>
  </si>
  <si>
    <t>05</t>
  </si>
  <si>
    <t>5.1</t>
  </si>
  <si>
    <t>5.2</t>
  </si>
  <si>
    <t>5.6</t>
  </si>
  <si>
    <t>5.7</t>
  </si>
  <si>
    <t>5.8</t>
  </si>
  <si>
    <t>5.9</t>
  </si>
  <si>
    <t>5.10</t>
  </si>
  <si>
    <t>06</t>
  </si>
  <si>
    <t>6.1</t>
  </si>
  <si>
    <t>6.1.1</t>
  </si>
  <si>
    <t>6.2</t>
  </si>
  <si>
    <t>6.2.1</t>
  </si>
  <si>
    <t>6.2.2</t>
  </si>
  <si>
    <t>07</t>
  </si>
  <si>
    <t>7.1</t>
  </si>
  <si>
    <t>7.2</t>
  </si>
  <si>
    <t>PAREDES</t>
  </si>
  <si>
    <t>ESQUADRIAS</t>
  </si>
  <si>
    <t>CJ</t>
  </si>
  <si>
    <t>KG</t>
  </si>
  <si>
    <t>DIVERSOS</t>
  </si>
  <si>
    <t>ITENS</t>
  </si>
  <si>
    <t>FIOCRUZ</t>
  </si>
  <si>
    <t>Unidade:</t>
  </si>
  <si>
    <t>%</t>
  </si>
  <si>
    <t>DESPESAS FINANCEIRAS</t>
  </si>
  <si>
    <t>IMPOSTOS E TAXAS</t>
  </si>
  <si>
    <t>CARGA TRIBUTÁRIA INCIDENTE NAS OBRAS PÚBLICAS</t>
  </si>
  <si>
    <t>P.I.S</t>
  </si>
  <si>
    <t>I.S.S</t>
  </si>
  <si>
    <t>TIPO DE IMPOSTO</t>
  </si>
  <si>
    <t>ALÍQUOTA(%)</t>
  </si>
  <si>
    <t>BASE DE CÁLCULO</t>
  </si>
  <si>
    <t>sobre o faturamento da obra</t>
  </si>
  <si>
    <t>R$</t>
  </si>
  <si>
    <t>A</t>
  </si>
  <si>
    <t>CUSTO DIRETO</t>
  </si>
  <si>
    <t>B</t>
  </si>
  <si>
    <t>C</t>
  </si>
  <si>
    <t>D</t>
  </si>
  <si>
    <t>E</t>
  </si>
  <si>
    <t>F</t>
  </si>
  <si>
    <t>despesas financeiras.</t>
  </si>
  <si>
    <t>incidam sobre o faturamento do contrato.</t>
  </si>
  <si>
    <t>X</t>
  </si>
  <si>
    <t>PREÇO DE VENDA</t>
  </si>
  <si>
    <t>ANEXO 7 - CRONOGRAMA FÍSICO FINANCEIRO</t>
  </si>
  <si>
    <t xml:space="preserve">PREÇO DE VENDA </t>
  </si>
  <si>
    <t>1 - Despesas Financeiras - Deve ser verificado a necessidade de incluir ou não os encargos referentes as</t>
  </si>
  <si>
    <t>COFINS</t>
  </si>
  <si>
    <t>Modelo de Cálculo do LDI</t>
  </si>
  <si>
    <t>3 - Impostos e Taxas - Devem ser considerados todos os impostos, municipais, estaduais, ou federais, que</t>
  </si>
  <si>
    <t>4 - Lucro - Deve ser considerado um percentual a ser aplicado sobre o valor final orçado.</t>
  </si>
  <si>
    <t>Metodologia de Cáculo do LDI - Lucro e Despesas Indiretas</t>
  </si>
  <si>
    <t>com a obra em questão.</t>
  </si>
  <si>
    <t>ADMINISTRAÇÃO CENTRAL</t>
  </si>
  <si>
    <t>G</t>
  </si>
  <si>
    <t>LUCRO</t>
  </si>
  <si>
    <t>Mínimo</t>
  </si>
  <si>
    <t>Média</t>
  </si>
  <si>
    <t>Máximo</t>
  </si>
  <si>
    <t>-</t>
  </si>
  <si>
    <t>Despesas Financeiras</t>
  </si>
  <si>
    <t>Administração central</t>
  </si>
  <si>
    <t>TRIBUTOS</t>
  </si>
  <si>
    <t>PIS</t>
  </si>
  <si>
    <t>ISS</t>
  </si>
  <si>
    <t>3,00</t>
  </si>
  <si>
    <t>0,65</t>
  </si>
  <si>
    <t>% DO LDI</t>
  </si>
  <si>
    <t xml:space="preserve">Os custos mensais com Administração da Obra, Mobilização e Limpeza da Obra encontram-se discriminados </t>
  </si>
  <si>
    <t>na Planilha Orçamentária, para efeito de cálculo do LDI foram levadas em consideração os seguintes itens :</t>
  </si>
  <si>
    <t>LDI</t>
  </si>
  <si>
    <t>LUCROS</t>
  </si>
  <si>
    <t>Lucro</t>
  </si>
  <si>
    <t>ITENS DA COMPOSIÇÃO DO LDI</t>
  </si>
  <si>
    <t>ANEXO 6 - PLANILHA DA COMPOSIÇÃO DO LDI</t>
  </si>
  <si>
    <t>CÁLCULO DO LDI</t>
  </si>
  <si>
    <t>Como Faixa Referencial devem ser adotados os seguintes valores na composição do LDI</t>
  </si>
  <si>
    <t>ADMINISTRAÇÃO</t>
  </si>
  <si>
    <t>ORIGEM</t>
  </si>
  <si>
    <t>CÓDIGO</t>
  </si>
  <si>
    <t>COD</t>
  </si>
  <si>
    <t>UNI</t>
  </si>
  <si>
    <t>PREÇO UNIT</t>
  </si>
  <si>
    <t>INDICE</t>
  </si>
  <si>
    <t>PREÇO TOTAL</t>
  </si>
  <si>
    <t>SEGUROS, RISCOS E GARANTIAS</t>
  </si>
  <si>
    <t>% de ISS considerando 3% sobre 50% do preço de venda</t>
  </si>
  <si>
    <t>MESES</t>
  </si>
  <si>
    <t>1,5</t>
  </si>
  <si>
    <t>Seguros, riscos e gar.</t>
  </si>
  <si>
    <t>H</t>
  </si>
  <si>
    <t>2 - Administração Central - Deve ser considerado os custos da estrutura administrativa da sede da Construtora</t>
  </si>
  <si>
    <t>Data:</t>
  </si>
  <si>
    <t>Mês Base:</t>
  </si>
  <si>
    <t xml:space="preserve"> ANEXO 8 - COMPOSIÇÕES DOS CUSTOS UNITÁRIOS</t>
  </si>
  <si>
    <t>DESONERAÇÃO</t>
  </si>
  <si>
    <t>NOTA:</t>
  </si>
  <si>
    <t>DE ACORDO COM O ACÓRDÃO Nº 2262/2013 - TCU</t>
  </si>
  <si>
    <t>4,50</t>
  </si>
  <si>
    <t>Percentual de execução mensal de Administração, de acordo com o Acórdão do TCU N° 2622/2013</t>
  </si>
  <si>
    <t>De acordo com a Lei 13.161/15 todos os Encargos Sociais de Mão de Obra estão desonerados.</t>
  </si>
  <si>
    <r>
      <rPr>
        <b/>
        <sz val="10"/>
        <color indexed="8"/>
        <rFont val="Arial"/>
        <family val="2"/>
      </rPr>
      <t>Nota1:</t>
    </r>
    <r>
      <rPr>
        <sz val="10"/>
        <color indexed="8"/>
        <rFont val="Arial"/>
        <family val="2"/>
      </rPr>
      <t xml:space="preserve"> Este orçamento estimativo, apresentado pela FIOCRUZ, é meramente referencial, sendo de inteira responsabilidade da Empresa Licitante toda e qualquer conferência de quantidades de serviços necessários para o cumprimento integral do objeto e do escopo desta licitação. Caso seja verificado a necessidade de alterações, as licitantes deverão consultar por escrito a Comissão de Licitações, em 5 (cinco) dias antes da abertura da licitação, sobre possibilidade de alteração. A consulta será analisada e, caso seja pertinente, a Comissão procederá conforme o disposto no artigo 21, parágrafo 1º, da Lei 8.666/93.
</t>
    </r>
    <r>
      <rPr>
        <b/>
        <sz val="10"/>
        <color indexed="8"/>
        <rFont val="Arial"/>
        <family val="2"/>
      </rPr>
      <t xml:space="preserve">Nota2: </t>
    </r>
    <r>
      <rPr>
        <sz val="10"/>
        <color indexed="8"/>
        <rFont val="Arial"/>
        <family val="2"/>
      </rPr>
      <t xml:space="preserve">A Empresa Licitante deve declarar expressamente em sua proposta que os preços unitários ofertados incluem todos os custos diretos e indiretos para perfeita execução dos serviços, inclusive das despesas com materiais e/ou equipamentos, ferramentas, fretes, transportes, carga, descarga, armazenagem, vigilância, logística, manutenção, conservação, instalação, supervisão, gerenciamento, operação, processamento, tratamento, combustíveis, despesas junto a concessionárias públicas (água, energia, gás, telefone, esgoto), mão de obra especializada ou não, seguros em geral, garantias, encargos financeiros, riscos, encargos da Legislação Social Trabalhista, Previdenciária, da Infortunística do Trabalho e responsabilidade civil por qualquer dano causado a terceiros ou dispêndios resultantes de tributos, taxas, emolumentos, multas, regulamentos e posturas municipais, estaduais e federais, enfim, tudo o que for necessário para a execução total e completa dos serviços, bem como o seu lucro, conforme especificações constantes do Edital, sem que caiba, em qualquer caso, qualquer tipo de pleito ao contratante com a alegação de que alguma parcela do custo foi omitida.
</t>
    </r>
  </si>
  <si>
    <t>META 2019.000</t>
  </si>
  <si>
    <t>Fórmula para cálculo do LDI : ((1 + ITEM F) x (1 + ITEM B ) X (1+ITEM C+ITEM D) / (1 - ITEM E)) - 1</t>
  </si>
  <si>
    <t>Lei 14.973/24 - lei da reoneração da folha de pagamento</t>
  </si>
  <si>
    <t>REFORMA CAMPOS MARÉ PRÉDIO 143 - P07 EXPANSÃO</t>
  </si>
  <si>
    <t>EXPANSÃO</t>
  </si>
  <si>
    <t xml:space="preserve"> COMP.IP.0012 </t>
  </si>
  <si>
    <t xml:space="preserve"> COMP.IP.0013 </t>
  </si>
  <si>
    <t xml:space="preserve"> COMP.IP.0014 </t>
  </si>
  <si>
    <t xml:space="preserve"> COMP.IP.0015 </t>
  </si>
  <si>
    <t>LOCACAO DE ELEVADOR PARA OBRA,PARA TRANSPORTE VERTICAL DE CARGAS OU PESSOAS,COM TORRE DE 25,00M DE ALTURA,SENDO 16,00M DE EDIFICACAO E 9,00M DE MODULO DE SEGURANCA,SISTEMA CREMALHEIRA 1 CABINE SIMPLES,CAPACIDADE EM TORNO DE 18 PESSOAS,E 1500KG DE CARGA,COM 4 PARADAS,INCLUSIVE OPERADOR</t>
  </si>
  <si>
    <t>UNXMES</t>
  </si>
  <si>
    <t>MONTAGEM E DESMONTAGEM DE ELEVADOR DE OBRA REFERIDO NOS ITENS 05.006.0003 E 05.006.0004</t>
  </si>
  <si>
    <t>TRANSPORTE DE ELEVADOR DE OBRAS,CONSTITUIDO POR CACAMBA,FUNIL E SILO OU ELEVADOR DE CABINE ABERTA COM PLATAFORMA,AMBOS COM GUINCHO E CABO ATE 16,00M DE ALTURA,EXCLUSIVE CARGA,DESCARGA E TEMPO DE ESPERA DO CAMINHAO(VIDE ITEM 04.021.0025)</t>
  </si>
  <si>
    <t>UNXKM</t>
  </si>
  <si>
    <t>CALHA FECHADA, DE TABUAS DE MADEIRA SERRADA, COM SECAO DE (0,45 X 0,45)M, PARA DESCIDA DE ESCOMBROS, COM APROVEITAMENTO DA MADEIRA 2 VEZES, COM COLOCACAO.(DESONERADO)</t>
  </si>
  <si>
    <t>M</t>
  </si>
  <si>
    <t>INSTALAÇÕES PROVISÓRIAS</t>
  </si>
  <si>
    <t>CANTEIRO DE OBRAS</t>
  </si>
  <si>
    <t>2.4</t>
  </si>
  <si>
    <t>2.5</t>
  </si>
  <si>
    <t>2.6</t>
  </si>
  <si>
    <t>2.7</t>
  </si>
  <si>
    <t>2.8</t>
  </si>
  <si>
    <t>2.9</t>
  </si>
  <si>
    <t>2.10</t>
  </si>
  <si>
    <t>2.11</t>
  </si>
  <si>
    <t>2.12</t>
  </si>
  <si>
    <t>INSTALACAO E LIGACAO PROVISORIA PARA ABASTECIMENTO DE AGUA EESGOTAMENTO SANITARIO EM CANTEIRO DE OBRAS,INCLUSIVE ESCAVACAO,EXCLUSIVE REPOSICAO DA PAVIMENTACAO DO LOGRADOURO PUBLICO</t>
  </si>
  <si>
    <t>INSTALACAO E LIGACAO PROVISORIA DE ALIMENTACAO DE ENERGIA ELETRICA,EM BAIXA TENSAO,PARA CANTEIRO DE OBRAS,M3-CHAVE 100A,CARGA 3KW,20CV,EXCLUSIVE O FORNECIMENTO DO MEDIDOR</t>
  </si>
  <si>
    <t>FORNECIMENTO E INSTALAÇÃO DE TAPUME COM TELHA METÁLICATAPUME TRAPEIZOIDAL e=0,43mm TR25, 99x220cm</t>
  </si>
  <si>
    <t>m²</t>
  </si>
  <si>
    <t>APLICAÇÃO MANUAL DE TINTA LÁTEX ACRÍLICA EM PAREDE EXTERNAS DE CASAS, DUAS DEMÃOS. AF_03/2024</t>
  </si>
  <si>
    <t>EXECUÇÃO DE ESCRITÓRIO EM CANTEIRO DE OBRA EM CHAPA DE MADEIRA COMPENSADA, NÃO INCLUSO MOBILIÁRIO E EQUIPAMENTOS. AF_02/2016 (Copia da SINAPI (93207))</t>
  </si>
  <si>
    <t>EXECUÇÃO DE ALMOXARIFADO EM CANTEIRO DE OBRA EM CHAPA DE MADEIRA COMPENSADA, INCLUSO PRATELEIRAS. AF_02/2016 (Copia da SINAPI (93208) )</t>
  </si>
  <si>
    <t>EXECUÇÃO DE REFEITÓRIO EM CANTEIRO DE OBRA EM CHAPA DE MADEIRA COMPENSADA, NÃO INCLUSO MOBILIÁRIO E EQUIPAMENTOS. AF_02/2016 - (Copia da SINAPI (93210))</t>
  </si>
  <si>
    <t>EXECUÇÃO DE SANITÁRIO E VESTIÁRIO EM CANTEIRO DE OBRA EM CHAPA DE MADEIRA COMPENSADA, NÃO INCLUSO MOBILIÁRIO. AF_02/2016 (Copia da SINAPI (93212))</t>
  </si>
  <si>
    <t>PINTURA DE PISO COM TINTA EPÓXI, APLICAÇÃO MANUAL, 2 DEMÃOS, INCLUSO PRIMER EPÓXI. AF_05/2021</t>
  </si>
  <si>
    <t>TELA PLASTICA TECIDA LISTRADA BRANCA E LARANJA, TIPO GUARDA CORPO, EM POLIETILENO MONOFILADO, ROLO 1,20 X 50 M (L X C)</t>
  </si>
  <si>
    <t>PLACA DE SINALIZACAO PREVENTIVA PARA OBRA NA VIA PUBLICA,DE ACORDO COM A RESOLUCAO DA PREFEITURA-RJ, COMPREENDENDO FORNE CIMENTO E PINTURA DA PLACA E DOS SUPORTES DE MADEIRA.FORNECI MENTO E COLOCACAO</t>
  </si>
  <si>
    <t>FORRO DE PVC LISO, BRANCO, REGUA DE 10cm, ESPESSURA DE 8mm A 10mm</t>
  </si>
  <si>
    <t xml:space="preserve"> COMP.IP.0016 </t>
  </si>
  <si>
    <t xml:space="preserve"> COMP.IP.0017 </t>
  </si>
  <si>
    <t xml:space="preserve"> 98459 </t>
  </si>
  <si>
    <t xml:space="preserve"> 95626 </t>
  </si>
  <si>
    <t xml:space="preserve"> COMP.IP.0018 </t>
  </si>
  <si>
    <t xml:space="preserve"> COMP.IP.0019 </t>
  </si>
  <si>
    <t xml:space="preserve"> COMP.IP.0020 </t>
  </si>
  <si>
    <t xml:space="preserve"> COMP.IP.0021 </t>
  </si>
  <si>
    <t xml:space="preserve"> COMP.IP.0022 </t>
  </si>
  <si>
    <t>Próprio</t>
  </si>
  <si>
    <t>SINAPI</t>
  </si>
  <si>
    <t>INSTALAÇÕES ELÉTRICAS</t>
  </si>
  <si>
    <t>ALIMENTADORES</t>
  </si>
  <si>
    <t xml:space="preserve"> COMP.DEM.0004 </t>
  </si>
  <si>
    <t>m³</t>
  </si>
  <si>
    <t>T</t>
  </si>
  <si>
    <t>RETIRADA DE ENTULHO DE OBRA COM CACAMBA DE ACO TIPO CONTAINE R COM 5M3 DE CAPACIDADE,INCLUSIVE CARREGAMENTO,TRANSPORTE E DESCARREGAMENTO.CUSTO POR UNIDADE DE CACAMBA E INCLUI A TAX A PARA DESCARGA EM LOCAIS AUTORIZADOS</t>
  </si>
  <si>
    <t>TELHAMENTO COM TELHA ONDULADA DE FIBROCIMENTO E = 6 MM, COM RECOBRIMENTO LATERAL DE 1 1/4 DE ONDA PARA TELHADO COM INCLINAÇÃO MÁXIMA DE 10°, COM ATÉ 2 ÁGUAS, INCLUSO IÇAMENTO. AF_07/2019</t>
  </si>
  <si>
    <t>LUVA PVC SÉRIE "R", PONTA E BOLSA COM ANEL DE BORRACHA Ø100MM PADRÃO ABNT 5688 - COR BRANCA - REF: TIGRE</t>
  </si>
  <si>
    <t>LUVA PVC SÉRIE "R", PONTA E BOLSA COM ANEL DE BORRACHA Ø75MM PADRÃO ABNT 5688 - COR BRANCA - REF: TIGRE</t>
  </si>
  <si>
    <t xml:space="preserve"> COMP.ELE.0020 </t>
  </si>
  <si>
    <t xml:space="preserve"> COMP.ELE.0021 </t>
  </si>
  <si>
    <t xml:space="preserve"> COMP.ELE.0022 </t>
  </si>
  <si>
    <t xml:space="preserve"> COMP.ELE.0025 </t>
  </si>
  <si>
    <t>ELETRODUTO RÍGIDO FABRICADO EM AÇO CARBONO CONFORME NORMA ABNT NBR 5624, COM ACABAMENTO GALVANIZADO A FOGO CONFORME ABNT NBR 6323, Ø3/4", TIPO MÉDIO, PAREDE 0,90MM, FORNECIDO EM BARRAS DE 3 METROS, ROSCAS CONFORME NORMA ABNT NBR 8133 NAS EXTREMIDADES, UMA LUVA E UM PROTETOR PLÁSTICO.</t>
  </si>
  <si>
    <t>BUCHA PARA UNIDUT CÔNICO 3/4", FABRICADO EM LIGA DE ALUMÍNIO FUNDIDO, ACABAMENTO SEM PINTURA, DIMENSÃO 3/4", SEM ROSCA.</t>
  </si>
  <si>
    <t>CABO FLEXÍVEL 450/750V #2,5MM², CONDUTOR METÁLICO EM FIOS DE COBRE NU, TÊMPERA MOLE, ENCORDOAMENTO CLASSE 5 EXTRA FLEXÍVEL, ISOLAÇÃO DE COMPOSTO TERMOPLÁSTICO EM DUPLA CAMADA NÃO HALOGENADO, TEMPERATURA MÁXIMA EM SERVIÇO CONTÍNUO 70°C, CONFORME OS REQUISITOS DAS NORMAS: ABNT NBR 13248, ABNT NBR 5410 E ABNT NBR 13570.</t>
  </si>
  <si>
    <t>PERFILADO PERFURADO, SEM TAMPA, DIMENSÃO DE (38X38)MM, FABRICADO EM AÇO CARBONO CHAPA #16 MSG, ACABAMENTO GALVANIZADO A FOGO, CONFORME ABNT NBR 6323, FURAÇÃO PADRÃO Ø(10X13)MM, FORNECIDO EM BARRAS DE 3 METROS.</t>
  </si>
  <si>
    <t xml:space="preserve"> COMP.ELE.0026 </t>
  </si>
  <si>
    <t xml:space="preserve"> COMP.ELE.0027 </t>
  </si>
  <si>
    <t xml:space="preserve"> COMP.ELE.0030 </t>
  </si>
  <si>
    <t xml:space="preserve"> COMP.ELE.0031 </t>
  </si>
  <si>
    <t xml:space="preserve"> COMP.ELE.0033 </t>
  </si>
  <si>
    <t xml:space="preserve"> COMP.ELE.0036 </t>
  </si>
  <si>
    <t xml:space="preserve"> COMP.ELE.0038 </t>
  </si>
  <si>
    <t xml:space="preserve"> COMP.ELE.0039 </t>
  </si>
  <si>
    <t>CONDULETE TIPO MÚLTIPLO, MODELO "L", FABRICADO EM LIGA DE ALUMÍNIO FUNDIDO, ACABAMENTO SEM PINTURA, DIMENSÃO (1"), COM ROSCA TIPO BSP CONFORME NORMA ABNT NBR 8133, COM TAMPA, ÍNDICE DE PROTEÇÃO IP31 (USO INTERNO).</t>
  </si>
  <si>
    <t>CONECTOR MÚLTIPLO PARA CONDULETE, COM PARAFUSO, FABRICADO EM LIGA DE ALUMÍNIO FUNDIDO, ACABAMENTO SEM PINTURA, DIMENSÃO 1".</t>
  </si>
  <si>
    <t>ELETRODUTO RÍGIDO FABRICADO EM AÇO CARBONO CONFORME NORMA ABNT NBR 5624, COM ACABAMENTO GALVANIZADO A FOGO CONFORME ABNT NBR 6323, Ø1", TIPO MÉDIO, PAREDE 0,90MM, FORNECIDO EM BARRAS DE 3 METROS, ROSCAS CONFORME NORMA ABNT NBR 8133 NAS EXTREMIDADES, UMA LUVA E UM PROTETOR PLÁSTICO. FORNECIMENTO E COLOCAÇÃO</t>
  </si>
  <si>
    <t>ELETRODUTO RÍGIDO FABRICADO EM AÇO CARBONO CONFORME NORMA ABNT NBR 5624, COM ACABAMENTO GALVANIZADO A FOGO CONFORME ABNT NBR 6323, Ø1 1/2", TIPO MÉDIO, PAREDE 0,90MM, FORNECIDO EM BARRAS DE 3 METROS, ROSCAS CONFORME NORMA ABNT NBR 8133 NAS EXTREMIDADES, UMA LUVA E UM PROTETOR PLÁSTICO.</t>
  </si>
  <si>
    <t>BUCHA COM ROSCA 1" FABRICADA EM ALUMÍNIO COM ROSCA BSP</t>
  </si>
  <si>
    <t>CONECTOR MACHO GIRATÓRIO DE DIÂMETRO Ø1" FABRICADO EM ALUMÍNIO, PARA CONEXÃO COM SEALTUBO, ROSCA BSP.</t>
  </si>
  <si>
    <t>CABO UNIPOLAR 0,6/1KV #10MM², CONDUTOR METÁLICO EM FIOS DE COBRE NU, TÊMPERA MOLE, ENCORDOAMENTO CLASSE 5 EXTRA FLEXÍVEL, ISOLAÇÃO DE COMPOSTO TERMOFIXO EM BORRACHA TIPO HEPR, COBERTURA EM COMPOSTO TERMOPLÁSTICO NÃO HALOGENADO TIPO SHF1, TEMPERATURA MÁXIMA EM SERVIÇO CONTÍNUO 90°C, CONFORME OS REQUISITOS DAS NORMAS: ABNT NBR 13248, ABNT NBR 5410 E ABNT NBR 13570. COR PRETO - FASE</t>
  </si>
  <si>
    <t>CABO FLEXÍVEL 450/750V #6MM², CONDUTOR METÁLICO EM FIOS DE COBRE NU, TÊMPERA MOLE, ENCORDOAMENTO CLASSE 5 EXTRA FLEXÍVEL, ISOLAÇÃO DE COMPOSTO TERMOPLÁSTICO EM DUPLA CAMADA NÃO HALOGENADO, TEMPERATURA MÁXIMA EM SERVIÇO CONTÍNUO 70°C, CONFORME OS REQUISITOS DAS NORMAS: ABNT NBR 13248, ABNT NBR 5410 E ABNT NBR 13570. COR VERDE - TERRA</t>
  </si>
  <si>
    <t>CABO FLEXÍVEL 450/750V #10MM², CONDUTOR METÁLICO EM FIOS DE COBRE NU, TÊMPERA MOLE, ENCORDOAMENTO CLASSE 5 EXTRA FLEXÍVEL, ISOLAÇÃO DE COMPOSTO TERMOPLÁSTICO EM DUPLA CAMADA NÃO HALOGENADO, TEMPERATURA MÁXIMA EM SERVIÇO CONTÍNUO 70°C, CONFORME OS REQUISITOS DAS NORMAS: ABNT NBR 13248, ABNT NBR 5410 E ABNT NBR 13570. COR VERDE - TERRA</t>
  </si>
  <si>
    <t>CABO FLEXÍVEL 450/750V #4MM², CONDUTOR METÁLICO EM FIOS DE COBRE NU, TÊMPERA MOLE, ENCORDOAMENTO CLASSE 5 EXTRA FLEXÍVEL, ISOLAÇÃO DE COMPOSTO TERMOPLÁSTICO EM DUPLA CAMADA NÃO HALOGENADO, TEMPERATURA MÁXIMA EM SERVIÇO CONTÍNUO 70°C, CONFORME OS REQUISITOS DAS NORMAS: ABNT NBR 13248, ABNT NBR 5410 E ABNT NBR 13570.</t>
  </si>
  <si>
    <t>TERMINAL À COMPRESSÃO TM-6 (4,0-6,0)MM², FURO 5,2MM FABRICADO EM COBRE ELETROLÍTICO ESTANHADO, CONFORME NORMA ABNT NBR 5370 E ABNT NBR 5410.</t>
  </si>
  <si>
    <t>TERMINAL À COMPRESSÃO TM-10 (10MM²), FURO 5,2MM FABRICADO EM COBRE ELETROLÍTICO ESTANHADO, CONFORME NORMA ABNT NBR 5370 E ABNT NBR 5410.</t>
  </si>
  <si>
    <t xml:space="preserve"> COMP.EST.0001 </t>
  </si>
  <si>
    <t>ESTRUTURA METÁLICA EM PERFIS DE AÇO EM AÇO ASTM A 572  E ASTM-A 36, CHAPAS DE AÇO, PARAFUSOS, PORCAS, ARRUELAS E CHUMBADORES. FORNECIMENTO E COLOCAÇÃO.</t>
  </si>
  <si>
    <t>TUBO PVC SÉRIE "R", TIPO ESGOTO, PONTA E BOLSA COM ANEL DE BORRACHA Ø100MM PADRÃO ABNT NBR 5688 - COR BRANCA  - BARRA DE 6M - REF: TIGRE</t>
  </si>
  <si>
    <t>FIXAÇÃO DE TUBOS HORIZONTAIS DE PVC ÁGUA, PVC ESGOTO, PVC ÁGUA PLUVIAL, CPVC, PPR, COBRE OU AÇO, DIÂMETROS MAIORES QUE 75 MM E MENORES OU IGUAIS A 100 MM, COM ABRAÇADEIRA METÁLICA RÍGIDA TIPO U PERFIL 4?, FIXADA EM PERFILADO EM LAJE. AF_09/2023_PS</t>
  </si>
  <si>
    <t>SERVIÇOS COMPLEMENTARES</t>
  </si>
  <si>
    <t xml:space="preserve"> COMP.SIN.0001 </t>
  </si>
  <si>
    <t xml:space="preserve"> COMP.SIN.0002 </t>
  </si>
  <si>
    <t xml:space="preserve"> COMP.SIN.0005 </t>
  </si>
  <si>
    <t xml:space="preserve"> COMP.SIN.0006 </t>
  </si>
  <si>
    <t>PLACA "CISTERNA" EM CHAPA DE CHAPA DE AÇO GALVANIZADO 1,25mm (360mm x 160mm) COM PINTURA ELETROSTÁTICA NA COR AMARELA, TEXTOS E NÚMEROS GRAVADOS EM IMPRESSÃO DIGITAL DE ALTA DEVINIÇÃO COM TINTA UV</t>
  </si>
  <si>
    <t>PAD 04 PLACA DE RISCO SOMENTE PESSOAS AUTORIZADAS EM AÇO GALVANIZADO e=1,25mm (300mm x 200mm) COM PINTURA ELETROSTATICA EPÓXI A PÓ NA COR AMARELO, PICTORGRAMA E TEXTO EM IMPRESSÃO EM SILKSCREEN COM TINTA AUTOMOTIVA PRETO FOSCO</t>
  </si>
  <si>
    <t>PEP-002 PLACA DE SAÍDA DE EMERGÊNCIA À DIREITA EM AÇO GALVANIZADO e=1,25mm (252mm x 126 mm) COM PINTURA ELETROSTATICA EPÓXI A PÓ NA COR VERDE, PICTORGRAMA EM IMPRESSÃO EM SILKSCREEN COM TINTA GLOW BRANCO LUMINESCENTE</t>
  </si>
  <si>
    <t>PEP-002 PLACA DE SAÍDA DE EMERGÊNCIA EM AÇO GALVANIZADO e=1,25mm (252mm x 126 mm) COM PINTURA ELETROSTATICA EPÓXI A PÓ NA COR VERDE, PICTORGRAMA EM IMPRESSÃO EM SILKSCREEN COM TINTA GLOW BRANCO LUMINESCENTE</t>
  </si>
  <si>
    <t>PEP-021 PLACA DE PROIBIDO FUMAR EM AÇO GALVANIZADO e=1,25mm (Ø134mm) COM PINTURA ELETROSTATICA EPÓXI A PÓ NA COR BRANCO FOSCO, PICTORGRAMA E TEXTO EM IMPRESSÃO EM SILKSCREEN COM TINTA AUTOMOTIVA VERMELHO E PRETO FOSCO</t>
  </si>
  <si>
    <t>SISTEMA DE AUTOMAÇÃO</t>
  </si>
  <si>
    <t xml:space="preserve"> COMP.ELE.0045 </t>
  </si>
  <si>
    <t xml:space="preserve"> COMP.ELE.0047 </t>
  </si>
  <si>
    <t xml:space="preserve"> COMP.ELE.0049 </t>
  </si>
  <si>
    <t xml:space="preserve"> COMP.AUT.0001 </t>
  </si>
  <si>
    <t xml:space="preserve"> COMP.AUT.0002 </t>
  </si>
  <si>
    <t xml:space="preserve"> COMP.AUT.0003 </t>
  </si>
  <si>
    <t xml:space="preserve"> COMP.AUT.0004 </t>
  </si>
  <si>
    <t xml:space="preserve"> COMP.AUT.0013 </t>
  </si>
  <si>
    <t xml:space="preserve"> COMP.AUT.0014 </t>
  </si>
  <si>
    <t xml:space="preserve"> COMP.AUT.0015 </t>
  </si>
  <si>
    <t xml:space="preserve"> COMP.AUT.0016 </t>
  </si>
  <si>
    <t xml:space="preserve"> COMP.AUT.0017 </t>
  </si>
  <si>
    <t xml:space="preserve"> COMP.AUT.0018 </t>
  </si>
  <si>
    <t xml:space="preserve"> COMP.AUT.0019 </t>
  </si>
  <si>
    <t xml:space="preserve"> COMP.AUT.0020 </t>
  </si>
  <si>
    <t xml:space="preserve"> COMP.AUT.0021 </t>
  </si>
  <si>
    <t xml:space="preserve"> COMP.AUT.0022 </t>
  </si>
  <si>
    <t xml:space="preserve"> COMP.AUT.0023 </t>
  </si>
  <si>
    <t>ELETROCALHA PERFURADA, SEM VIROLA, COM TAMPA, LARGURA 50MM COM ABA DE 50MM, FABRICADA EM AÇO CARBONO CHAPA #16 MSG, ACABAMENTO PRÉ-ZINCADO, FURAÇÃO PADRÃO DE Ø7X25MM PARA UNIÃO COM DEMAIS COMPONENTES.</t>
  </si>
  <si>
    <t>ELETROCALHA PERFURADA, SEM VIROLA, COM TAMPA, LARGURA 100MM COM ABA DE 100MM, FABRICADA EM AÇO CARBONO CHAPA #16 MSG, ACABAMENTO PRÉ-ZINCADO, FURAÇÃO PADRÃO DE (7X25)MM PARA UNIÃO COM DEMAIS COMPONENTES, FORNECIDA EM BARRAS DE 3 METROS.</t>
  </si>
  <si>
    <t>ELETRODUTO RÍGIDO FABRICADO EM AÇO CARBONO CONFORME ABNT NBR 5624, COM ACABAMENTO GALVANIZADO A FOGO CONFORME ABNT NBR 6323, DIÂMETRO Ø2", TIPO MÉDIO, PAREDE 0,90MM, FORNECIDO EM BARRAS DE 3 METROS, ROSCAS CONFORME ABNT NBR 8133 NAS EXTREMIDADES, UMA LUVA E UM PROTETOR PLÁSTICO.</t>
  </si>
  <si>
    <t>CURVA PARA ELETRODUTO RÍGIDO FABRICADO EM AÇO CARBONO CONFORME ABNT NBR 5624, COM ACABAMENTO GALVANIZADO A FOGO CONFORME ABNT NBR 6323, DIÂMETRO Ø2", TIPO MÉDIO, PAREDE 0,90MM, ROSCAS CONFORME ABNT NBR 8133 NAS EXTREMIDADES, UMA LUVA E UM PROTETOR PLÁSTICO.</t>
  </si>
  <si>
    <t>CABO FLEXÍVEL PARA INSTRUMENTAÇÃO FORMADO POR 1 PAR #1,5MM², CONDUTORES EM COBRE NU, TÊMPERA MOLE, ENCORDOAMENTO CLASSE 2; ISOLAÇÃO EM COMPOSTO TERMOPLÁSTICO DE PVC/E ANTICHAMA; FORMAÇÃO EM VEIAS TORCIDAS COM PASSO DE 50MM; SEPARADOR EM FITA NÃO HIGROSCÓPICA DE POLIÉSTER COM 100% DE COBERTURA; CONDUTOR DRENO EM COBRE NU ESTANHADO, TÊMPERA MOLE, CLASSE 2; BLINDAGEM COLETIVA EM FITA DE POLIÉSTER ALUMINIZADA COM 25% DE REMONTE E 100% DE COBERTURA; COBERTURA EM COMPOSTO TERMOPLÁSTICO DE PVC/E ANTICHAMA; EM CONFORMIDADE COM AS NORMAS ABNT NBR 10300 E NBR NM 280.</t>
  </si>
  <si>
    <t>CABO ÓPTICO TOTALMENTE DIELÉTRICO CONSTITUÍDO POR 6 FIBRAS ÓPTICAS DO TIPO MONOMODO, COM REVESTIMENTO EM ACRILATO CURADO COM UV, ELEMENTO CENTRAL E DE TRAÇÃO DIELÉTRICOS, NÚCLEO TOTALMENTE SECO PROTEGIDO CONTRA PENETRAÇÃO DE UMIDADE, FIBRAS DIELÉTRICAS PARA RESISTÊNCIA MECÂNICA E PROTEÇÃO CONTRA ROEDORES, CAPA EXTERNA EM TERMOPLÁSTICO NÃO PROPAGANTE A CHAMA E RESISTENTE À INTEMPÉRIES, CONFORME COM A ABNT NBR 14773. REF.: FURUKAWA CFOA SM-DDR-G 6F G-652 D (PFV) LSZH</t>
  </si>
  <si>
    <t>PATCH CORD PARA TRANSMISSÃO DE DADOS CATEGORIA 6, SEM BLINDAGEM, PARA USO INTERNO, COM CONECTOR RJ45 MACHO EM AMBAS AS PONTAS. COMPRIMENTO DE 1,0M. CONDUTORES EM COBRE ELETROLÍTICO NU 24AWG REUNIDOS EM 4 PARES BINADOS. CAPA EM POLIETILENO, CLASSE DE FLAMABILIDADE CM. PRODUTO EM CONFORMIDADE COM A DIRETIVA ROHS. REFERÊNCIA: FURUKAWA PATCH CORD GIGALAN CAT.6 COR CINZA</t>
  </si>
  <si>
    <t>PATCH CORD PARA TRANSMISSÃO DE DADOS CATEGORIA 6, SEM BLINDAGEM, PARA USO INTERNO, COM CONECTOR RJ45 MACHO EM AMBAS AS PONTAS. COMPRIMENTO DE 1,0M. CONDUTORES EM COBRE ELETROLÍTICO NU 24AWG REUNIDOS EM 4 PARES BINADOS. CAPA EM POLIETILENO, CLASSE DE FLAMABILIDADE CM. PRODUTO EM CONFORMIDADE COM A DIRETIVA ROHS. REFERÊNCIA: FURUKAWA PATCH CORD GIGALAN CAT.6 COR VERMELHA</t>
  </si>
  <si>
    <t>CONECTOR FÊMEA MULTILAN CAT.6 BLINDADO RJ45</t>
  </si>
  <si>
    <t>LEITOR DE CARTÃO POR PROXIMIDADE, FREQUÊNCIA 13,56MHZ, LEITURA ATÉ 6CM, COMUNICAÇÃO WIEGAND 34 BIT, LED BICOLOR, IP66. REFERÊNCIA: HID RP10. FORNECIMENTO E COLOCAÇÃO</t>
  </si>
  <si>
    <t>FECHADURA ELETROÍMÃ COM SENSOR E FORÇA DE TRAÇÃO 150KG, ALIMENTAÇÃO 12VCC 400MA, FABRICADA EM AÇO COM REVESTIMENTO EM INOX. REF.: INTELBRAS FE 21150 D, INCLUSIVE SUPORTE. FORNECIMENTO E COLOCAÇÃO</t>
  </si>
  <si>
    <t>ACIONADOR DE ABERTURA PARA LIBERAÇÃO DE PORTA, CONTATOS COM / NA, INSTALAÇÃO EM CAIXA DE PASSAGEM 4X2", FABRICADO EM AÇO INOX. REF.: INTELBRAS BT 5000 IN. FORNECIMENTO E COLOCAÇÃO</t>
  </si>
  <si>
    <t>PLACA PARA CONTROLE DE ACESSO DE 01 PORTA, ENTRADA PARA SENSOR, ENTRADAS E SAÍDAS AUXILIARES PARA INTEGRAÇÃO COM OUTROS SISTEMAS, COMUNICAÇÃO ETHERNET E WIEGAND. REFERÊNCIA: KANTECH KT-1-M-LA. FORNECIMENTO E COLOCAÇÃO</t>
  </si>
  <si>
    <t>ACIONADOR DE EMERGÊNCIA REARMÁVEL, CONEXÕES COM / NA / NF, FABRICADO EM ABS NA COR VERDE E VISOR EM POLICARBONATO. REFERÊNCIA: INTELBRAS AS 2010. FORNECIMENTO E COLOCAÇÃO</t>
  </si>
  <si>
    <t>PAINEL DE SOBREPOR METÁLICO 300X300X200 MM COM PINTURA ELETROSTÁTICA PARA ACOMODAÇÃO DE PLACA DE CONTROLE, FONTE COM BATERIA E RELÉS DE COMANDO.</t>
  </si>
  <si>
    <t>SENSOR PORTA ABERTA. REFERÊNCIA: XAS SOBREPOR. FORNECIMENTO E COLOCAÇÃO</t>
  </si>
  <si>
    <t>CONJUNTO DE LED VERDE E VERMELHO PARA SINALIZAÇÃO DE PORTA. FORNECIMENTO E COLOCAÇÃO</t>
  </si>
  <si>
    <t>CERTIFICAÇÃO DA REDE DOS PONTOS DE TELECOM CAT.6</t>
  </si>
  <si>
    <t>SERVIÇO DE FUSÃO E CERTIFICAÇÃO DOS PONTOS DE FIBRA ÓPTICA</t>
  </si>
  <si>
    <t>SERVIÇO DE PROGRAMAÇÃO E PARAMETRIZAÇÃO DOS EQUIPAMENTOS E SOFTWARES DESTINADOS AOS SISTEMAS DE AUTOMAÇÃO</t>
  </si>
  <si>
    <t>SISTEMA DE TELECOMUNICAÇÕES</t>
  </si>
  <si>
    <t xml:space="preserve"> COMP.TEL.0003 </t>
  </si>
  <si>
    <t xml:space="preserve"> COMP.DEM.0005 </t>
  </si>
  <si>
    <t>CÂMERA INTERNA, IP INFRA DOME 20 METROS HD, 2,8MM POE, ÂNGULO DE 180°, ALCANCE DE 20 METROS. REFERÊNCIA: INTELBRAS VIP 3220 D, INCLUSIVE CAIXA DE PASSAGEM PARA CÂMERAS DE CFTV PARA MONTAGEM EM PAREDE OU TETO, COMPATÍVEL COM CASE DOME E BULLET, COM GRAU DE PROTEÇÃO IP66, FABRICADO EM ALUMÍNIO DE COR BRANCA. REFERÊNCIA: INTELBRAS VBOX 5000 E. FORNECIMENTO E COLOCAÇÃO</t>
  </si>
  <si>
    <t>ABERTURA E FECHAMENTO DE RASGO EM ALVENARIA OU CONTRAPISO PARA RAMAIS DISTRIBUIÇÃO COM DIÂMETROS MENORES OU IGUAIS A 40 MM</t>
  </si>
  <si>
    <t>un</t>
  </si>
  <si>
    <t>LINHA DE VIDA</t>
  </si>
  <si>
    <t xml:space="preserve"> COMP.LIV.0001 </t>
  </si>
  <si>
    <t xml:space="preserve"> COMP.LIV.0002 </t>
  </si>
  <si>
    <t>CABO DE AÇO 10 MM 3/8" , INCLUSIVE MANILHA PARA CABO DE AÇO 10 MM PESADA, SAPATILHA PARA CABO DE AÇO 10 MM PESADA, GRAMPOS PARA CABO DE AÇO 10 MM PESADO, ESTICADOR DE CABO, INDICADOR DE TENSÃO, ABSORVEDOR DE ENERGIA/QUEDA. FORNECIMENTO E COLOCAÇÃO</t>
  </si>
  <si>
    <t xml:space="preserve"> COMP.SIN.0008 </t>
  </si>
  <si>
    <t xml:space="preserve"> COMP.SIN.0009 </t>
  </si>
  <si>
    <t xml:space="preserve"> COMP.SIN.0011 </t>
  </si>
  <si>
    <t xml:space="preserve"> COMP.SIN.0012 </t>
  </si>
  <si>
    <t xml:space="preserve"> COMP.ADM.0003A </t>
  </si>
  <si>
    <t xml:space="preserve">ADMINISTRAÇÃO LOCAL DA OBRA </t>
  </si>
  <si>
    <t>REFORMA 6º PAVIMENTO</t>
  </si>
  <si>
    <t>5.1.1</t>
  </si>
  <si>
    <t>CALHA FECHADA,DE TABUAS DE MADEIRA DE 3ª,COM A SECAO DE 0,45X0,45M,PARA DESCIDA DE ESCOMBROS,COM COLOCACAO</t>
  </si>
  <si>
    <t>PLASTICO NA COR PRETA,DESTINADO A PROTECAO DE TELHADOS,MOVEI S E PISOS,COM 0,15MM DE ESPESSURA,REUTILIZADO 5 VEZES,INCLUS IVE RETIRADA.FORNECIMENTO E COLOCACAO GOS SOCIAIS</t>
  </si>
  <si>
    <t>EMOP</t>
  </si>
  <si>
    <t xml:space="preserve"> COMP.SP.0005 </t>
  </si>
  <si>
    <t xml:space="preserve"> 05.058.0010-0 </t>
  </si>
  <si>
    <t xml:space="preserve">ÁREAS COMUNS </t>
  </si>
  <si>
    <t>5.2.1</t>
  </si>
  <si>
    <t>DEMOLIÇÕES E ARRANCAMENTOS</t>
  </si>
  <si>
    <t xml:space="preserve"> COMP.LIMP.0002 </t>
  </si>
  <si>
    <t>DEMOLIÇÃO DE PISO EXISTENTE COM USO DE MARTELETE PNEUMÁTICO</t>
  </si>
  <si>
    <t>DEMOLIÇÃO DE PAREDES EXISTENTES COM MARTELETE PNEUMÁTICO</t>
  </si>
  <si>
    <t>DESCIDA DE ESCOMBROS POR CALHAS FECHADAS,DE TABUAS DE PINHODE 3ª</t>
  </si>
  <si>
    <t>CARGA, MANOBRA E DESCARGA DE SOLOS E MATERIAIS GRANULARES EM CAMINHÃO BASCULANTE 14 M³ - CARGA COM PÁ CARREGADEIRA (CAÇAMBA DE 1,7 A 2,8 M³ / 128 HP) E DESCARGA LIVRE (UNIDADE: T). AF_07/2020</t>
  </si>
  <si>
    <t>5.2.2</t>
  </si>
  <si>
    <t>PISOS</t>
  </si>
  <si>
    <t>REVESTIMENTO AUTONIVELANTE EM URETANO, COM PROPRIEDADES ANTIBACTERIANAS, e=4mm, PINTURA MULTICAMADAS UTILIZANDO AGREGADO NATURAL DECORATIVO, LINHA ENDURIT AN E AQ NATURAL DECOR, DA POLIPISO OU SIMILAR, COM CAMADA DE VERNIZ EPÓXI E VERNIZ PU, LINHA POLISEAL, DA POLIPISO OU SIMILAR, SOBRE CERÂMICA EXISTENTE</t>
  </si>
  <si>
    <t>SOCO EM REVESTIMENTO AUTONIVELANTE EM URETANO, COM PROPRIEDADES ANTIBACTERIANAS, e=4mm, h=10cm, PINTURA MULTICAMADAS UTILIZANDO AGREGADO NATURAL DECORATIVO, LINHA ENDURIT AN E AQ NATURAL DECOR, DA POLIPISO OU SIMILAR, COM CAMADA DE VERNIZ EPÓXI E VERNIZ PU, LINHA POLISEAL, DA POLIPISO OU SIMILAR, COM ENCHIMENTO FEITO DE ENTULHO DE OBRA, SOBRE CERÂMICA EXISTENTE</t>
  </si>
  <si>
    <t>PISO ELEVADO MODULAR REMOVÍVEL, COM PEDESTAIS TELESCÓPICOS REGULÁVEIS E PLACAS EM  AÇO, REVESTIMENTO EM LAMINADO MELAMÍNICO NA COR CINZA, h=20cm, DA MAB-ART OU SIMILAR</t>
  </si>
  <si>
    <t xml:space="preserve"> COMP.PAV.00002 </t>
  </si>
  <si>
    <t>5.2.3</t>
  </si>
  <si>
    <t>FECHAMENTO EM GESSO ACARTONADO COM PINTURA COM TINTA ACRÍLICA NA COR BRANCO GELO, CÓD.: 03, LINHA METALATEX SUPERLAVÁVEL FOSCO, DA SHERWIN WILLIAMS OU SIMILAR</t>
  </si>
  <si>
    <t>FECHAMENTO EM GESSO ACARTONADO COM PINTURA COM TINTA ACRÍLICA NA COR RESTFUL, CÓD.: SW6458, LINHA METALATEX SUPERLAVÁVEL FOSCO, DA SHERWIN WILLIAMS OU SIMILAR</t>
  </si>
  <si>
    <t>PAREDE EM DRYWALL, e=90mm</t>
  </si>
  <si>
    <t>FECHAMENTO EM COMPENSADO NAVAL MULTILAMINADO 25mm COM PINTURA EM TINTA ACRÍLICA NA COR SAMOVAR SILVER, CÓD.: SW6233, LINHA METALATEX SUPERLAVÁVEL FOSCO, DA SHERWIN WILLIAMS OU SIMILAR</t>
  </si>
  <si>
    <t>PINTURA LÁTEX ACRÍLICA PREMIUM, APLICAÇÃO MANUAL EM PAREDES, DUAS DEMÃOS. AF_04/2023</t>
  </si>
  <si>
    <t>FECHAMENTO EM VIDRO TEMPERADO INCOLOR, e=10mm, E PERFIS EM ALUMÍNIO ANODIZADO FOSCO COM PINTURA ELETROSTÁTICA, NA COR PRETA, DA METALPRIM OU SIMILAR</t>
  </si>
  <si>
    <t xml:space="preserve"> COMP.DIV.0001 </t>
  </si>
  <si>
    <t xml:space="preserve"> COMP.DIV.0002 </t>
  </si>
  <si>
    <t xml:space="preserve"> COMP.DIV.0003 </t>
  </si>
  <si>
    <t xml:space="preserve"> COMP.DIV.0004 </t>
  </si>
  <si>
    <t>5.2.4</t>
  </si>
  <si>
    <t>TETOS</t>
  </si>
  <si>
    <t xml:space="preserve"> COMP.FOR.0001 </t>
  </si>
  <si>
    <t xml:space="preserve"> COMP.FOR.0002 </t>
  </si>
  <si>
    <t>FORRO EM GESSO ACARTONADO REMOVÍVEL, REVESTIMENTO VINÍLICO LISO, 625x625x9,5mm, αw ≥ C, NRC ≥ 0,60, COR BRANCO PURO, ESTRUTURA DE AÇO GALVANIZADO, KNAUF TECHNIFORRO FGR, PERFIL T, DA KNAUF OU SIMILAR</t>
  </si>
  <si>
    <t>FORRO EM CHAPA DE GESSO ACARTONADO LISO, e=12,5mm, NA COR BRANCO PURO, ESTRUTURA DE AÇO GALVANIZADO, LINHA FORRELEVE, DA KNAUF OU SIMILAR</t>
  </si>
  <si>
    <t>REVESTIMENTOS E PINTURAS</t>
  </si>
  <si>
    <t xml:space="preserve"> COMP.REV.0001 </t>
  </si>
  <si>
    <t xml:space="preserve"> COMP.REV.0002 </t>
  </si>
  <si>
    <t xml:space="preserve"> COMP.REV.0003 </t>
  </si>
  <si>
    <t>PINTURA COM TINTA ACRÍLICA, LINHA METALATEX SUPERLAVÁVEL FOSCO, DA SHERWIN WILLIAMS OU SIMILAR</t>
  </si>
  <si>
    <t>PINTURA COM TINTA ACRÍLICA NA COR RELIABLE WHITE, CÓD.: SW6091, LINHA METALATEX SUPERLAVÁVEL FOSCO, DA SHERWIN WILLIAMS OU SIMILAR</t>
  </si>
  <si>
    <t>PINTURA COM TINTA ACRÍLICA NA COR SAMOVAR SILVER, CÓD.: SW6233, LINHA METALATEX SUPERLAVÁVEL FOSCO, DA SHERWIN WILLIAMS OU SIMILAR</t>
  </si>
  <si>
    <t>PINTURA COM TINTA ACRÍLICA NA COR BRANCO GELO, CÓD.: 03, LINHA METALATEX SUPERLAVÁVEL FOSCO, DA SHERWIN WILLIAMS OU SIMILAR COM CAMADA DE MASSA ACRÍLICA SOBRE CERÂMICA EXISTENTE</t>
  </si>
  <si>
    <t>PINTURA COM TINTA ACRÍLICA NA COR BRANCO GELO, CÓD.: 03, LINHA METALATEX SUPERLAVÁVEL FOSCO, DA SHERWIN WILLIAMS OU SIMILAR</t>
  </si>
  <si>
    <t>PAPEL DE PAREDE EM ADESIVO VINÍLICO LAMINADO RESISTENTE À ÁGUA REF.:N677121, LINHA ABSTRATO, DA PAPEL NA PAREDE OU SIMILAR. FORNECIMENTO E COLOCAÇÃO</t>
  </si>
  <si>
    <t>PINTURA EM TINTA ACRÍLICA (LAJE), NA COR BRANCO GELO, CÓD.: 03, LINHA METALATEX SUPERLAVÁVEL FOSCO, DA SHERWIN WILLIAMS OU SIMILAR</t>
  </si>
  <si>
    <t>PINTURA COM TINTA ACRÍLICA NA COR RESTFUL, CÓD SW6458, LINHA METALATEX SUPERLAVÁVEL FOSCO, DA SHERWIN WILLIAMS OU SIMILAR</t>
  </si>
  <si>
    <t>PAPEL DE PAREDE EM ADESIVO VINÍLICO LAMINADO RESISTENTE À ÁGUA REF.:N014026, LINHA ART DECO, DA PAPEL NA PAREDE OU SIMILAR</t>
  </si>
  <si>
    <t>PAPEL DE PAREDE EM ADESIVO VINÍLICO LAMINADO RESISTENTE À ÁGUA REF.:N014027, LINHA ART DECO, DA PAPEL NA PAREDE OU SIMILAR</t>
  </si>
  <si>
    <t>REVESTIMENTO EM GRANITO SÃO GABRIEL PRETO, e=1,5cm</t>
  </si>
  <si>
    <t xml:space="preserve"> COMP.RSP.0003 </t>
  </si>
  <si>
    <t xml:space="preserve"> COMP.RSP.0004 </t>
  </si>
  <si>
    <t xml:space="preserve"> COMP.ESQ.0007 </t>
  </si>
  <si>
    <t xml:space="preserve"> COMP.ESQ.0008 </t>
  </si>
  <si>
    <t xml:space="preserve"> COMP.ESQ.0009 </t>
  </si>
  <si>
    <t xml:space="preserve"> COMP.ESQ.0010 </t>
  </si>
  <si>
    <t xml:space="preserve"> COMP.ESQ.0011 </t>
  </si>
  <si>
    <t xml:space="preserve"> COMP.ESQ.0012 </t>
  </si>
  <si>
    <t xml:space="preserve"> COMP.ESQ.0013 </t>
  </si>
  <si>
    <t xml:space="preserve"> COMP.MARSER.0001 </t>
  </si>
  <si>
    <t xml:space="preserve"> COMP.VID.0001 </t>
  </si>
  <si>
    <t>RODAPÉ EM POLIESTIRENO RECICLADO (EPS), CÓD.: 20239 - 457 RP/BR, h=10cm, e=16mm, LINHA COLEÇÃO MODERNA, DA SANTA LUZIA OU SIMILAR. FORNECIMENTO E COLOCAÇÃO</t>
  </si>
  <si>
    <t>RODAPÉ EM POLIESTIRENO RECICLADO (EPS), CÓD.: 27086 - 3505 RP/BLACK, NA COR PRETO, h=20cm, e=16mm, LINHA COLEÇÃO BLACK, DA SANTA LUZIA OU SIMILAR</t>
  </si>
  <si>
    <t>PORTA EM VIDRO TEMPERADO INCOLOR, e=10mm(1,00x2,10)01 FOLHA PIVOTANTE</t>
  </si>
  <si>
    <t>PORTA EM COMPENSADO COM APLICAÇÃO DE ACABAMENTO EM LAMINADO MELAMÍNICO, NA COR PRATTAN TX, DA FORMICA OU SIMILAR, COM ADUELA EM MADEIRA, COM PINTURA NA COR BRANCO(0,80x2,10)01 FOLHA DE GIRO</t>
  </si>
  <si>
    <t>PORTA EM COMPENSADO COM APLICAÇÃO DE ACABAMENTO EM LAMINADO MELAMÍNICO, NA COR PRATTAN TX, DA FORMICA OU SIMILAR, COM ADUELA EM MADEIRA, COM PINTURA NA COR BRANCO E COM CHAPA METÁLICA DE PROTEÇÃO ANTI-IMPACTO(1,00x2,10) 1 FOLHA DE CORRER</t>
  </si>
  <si>
    <t>PORTA EM MADEIRA DO SHAFT DO BANHEIRO (VER DETALHAMENTO DE MARCENARIA)</t>
  </si>
  <si>
    <t>PORTA EM MADEIRA DO SHAFT DO BUSWAY (VER DETALHE DE MARCENARIA)(0,90x2,50)01 FOLHA DE GIRO</t>
  </si>
  <si>
    <t>PORTA EXISTENTE EM COMPENSADO COM APLICAÇÃO DE ACABAMENTO EM LAMINADO MELAMÍNICO, NA COR PRATTAN TX, DA FORMICA OU SIMILAR, COM ADUELA EM MADEIRA, COM PINTURA NA COR BRANCO(1,20x2,10)02 FOLHAS DE GIRO</t>
  </si>
  <si>
    <t>JANELA EM VIDRO FLOAT, e=5mm, E PERFIS EM ALUMÍNIO ANODIZADO FOSCO COM PINTURA ELETROSTÁTICA, NA COR PRETA, 01 MÓDULO, DA METALPRIM OU SIMILAR (0,80x1,00) 01 FOLHA MAXIM-AR</t>
  </si>
  <si>
    <t>JANELA EM VIDRO FLOAT, e=5mm, E PERFIS EM ALUMÍNIO ANODIZADO FOSCO COM PINTURA ELETROSTÁTICA, NA COR PRETA, 01 MÓDULO, DA METALPRIM OU SIMILAR(0,80x1,00) 02 FOLHAS MAXIM-AR</t>
  </si>
  <si>
    <t>PRATELEIRA EM MARCENARIA (VER DETALHAMENTO PRANCHA DES002)</t>
  </si>
  <si>
    <t>ESPELHO CRISTAL, e=4mm, i=10º, COLADO SOBRE CHAPA DE MDF, e=10cm, E FECHAMENTO EM MDF COM PINTURA EM LACA BRANCA ACETINADA</t>
  </si>
  <si>
    <t>EQUIPAMENTOS, LOUÇAS E METAIS</t>
  </si>
  <si>
    <t xml:space="preserve"> COMP.BANC.0001 </t>
  </si>
  <si>
    <t xml:space="preserve"> COMP.BANC.0002 </t>
  </si>
  <si>
    <t xml:space="preserve"> COMP.EQSANT.0001 </t>
  </si>
  <si>
    <t xml:space="preserve"> COMP.EQSANT.0002 </t>
  </si>
  <si>
    <t xml:space="preserve"> COMP.EQSANT.0003 </t>
  </si>
  <si>
    <t xml:space="preserve"> COMP.EQSANT.0004 </t>
  </si>
  <si>
    <t xml:space="preserve"> COMP.EQSANT.0005 </t>
  </si>
  <si>
    <t xml:space="preserve"> COMP.EQSANT.0006 </t>
  </si>
  <si>
    <t xml:space="preserve"> COMP.EQSANT.0007 </t>
  </si>
  <si>
    <t>BANCADA EM GRANITO PRETO SÃO GRABRIEL e=20mm, 280x60cm, COM FRONTISPÍCIO h=15cm E SAIA h=30cm, NO MESMO MATERIAL</t>
  </si>
  <si>
    <t>BANCADA EM GRANITO PRETO SÃO GRABRIEL, 181x55cm, COM FRONTISPÍCIO h=15cm E SAIA h=30cm, NO MESMO MATERIAL</t>
  </si>
  <si>
    <t>CUBA DE COZINHA DE EMBUTIR QUADRADA, EM INOX, CÓD.: CC600.40.STD.INX, LINHA QUADRATTA, DA DECA OU SIMILAR</t>
  </si>
  <si>
    <t>VÁLVULA EM METAL CROMADO TIPO AMERICANA 3.1/2? X 1.1/2? PARA PIA - FORNECIMENTO E INSTALAÇÃO. AF_01/2020</t>
  </si>
  <si>
    <t>TORNEIRA DE MESA PARA COZINHA, LINHA LINK, CÓD.: 1166.C.LNK, DA DECA OU SIMILAR</t>
  </si>
  <si>
    <t>SIFÃO PARA COZINHA E TANQUE 1 1/4 CROMADO, CÓD.: 1680.C.114, DA DECA OU SIMILAR</t>
  </si>
  <si>
    <t>TANQUE EM LOUÇA, 22 LITROS, CÓD.: TQ.01.17, DA DECA OU SIMILAR E COLUNA PARA TANQUE EM LOUÇA, CÓD.: CT.25.17, DA DECA OU SIMILAR</t>
  </si>
  <si>
    <t>VÁLVULA EM METAL CROMADO 1.1/2? X 1.1/2? PARA TANQUE OU LAVATÓRIO, COM OU SEM LADRÃO - FORNECIMENTO E INSTALAÇÃO. AF_01/2020</t>
  </si>
  <si>
    <t>TORNEIRA PARA TANQUE COM ADAPTADOR DE MANGUEIRA, CROMADA, CÓD.: 1153.C.LNK, DA LINHA LINK DA DECA OU SIMILAR</t>
  </si>
  <si>
    <t>CUBA DE EMBUTIR QUADRADA, CÓD.: L415.17, DA DECA OU SIMILAR. FORNECIMENTO E COLOCAÇÃO</t>
  </si>
  <si>
    <t>TORNEIRA DE MESA COM FECHAMENTO AUTOMÁTICO PARA LAVATÓRIO, CÓD.: 1173.C.CONF, LINHA DECAMATIC ECO, DA DECA OU SIMILAR</t>
  </si>
  <si>
    <t>DISPENSER PARA SABONETE EM ESPUMA, MODELO AUTOMÁTICO, CÓD.: 30217691, 1000ml DA KYMBERLY-CLARK OU SIMILAR</t>
  </si>
  <si>
    <t>DISPENSER PARA PAPEL HIGIÊNICO EM ROLO, CÓD.: 30217689, DA KYMBERLY-CLARK OU SIMILAR. FORNECIMENTO E COLOCAÇÃO</t>
  </si>
  <si>
    <t>SECADOR DE MÃOS COM ACIONAMENTO AUTOMÁTICO, CÓD.: CR-119, THINDRY, DA BRAKEY OU SIMILAR. FORNECIMENTO E COLOCAÇÃO</t>
  </si>
  <si>
    <t>DUCHA HIGIÊNICA COM REGISTRO E DERIVAÇÃO, ACABAMENTO CROMADO, CÓD.: 1984.ACT.LNK.CR, LINHA LINK, DA DECA OU SIMILAR. FORNECIMENTO E COLOCAÇÃO</t>
  </si>
  <si>
    <t>BARRAS DE APOIO 40cm, CÓD.: 2310.I.040.POL, LINHA CONFORTO, DA DECA OU SIMILAR. FORNECIMENTO E COLOCAÇÃO</t>
  </si>
  <si>
    <t>BACIA SANITARIA CONVENCIONAL COM CAIXA ACOPLADA COM ACIONAMENTO DUAL FLUX 3/6 PLF, SEM ABERTURA FRONTAL, CÓD.: P515.17, NA COR BRANCO, LINHA VOGUE PLUS CONFORTO DA DECA OU SIMILAR,  ASSENTO EM POLIÉSTER COM PROTEKTO, FIXAÇÃO EM METAIS, CÓD.: AP.51.17, LINHA VOGUE PLUS, DA DECA OU SIMILAR. FORNECIMENTO E COLOCAÇÃO</t>
  </si>
  <si>
    <t>BARRAS DE APOIO 80cm, CÓD.: 2310.I.080.POL, LINHA CONFORTO, DA DECA OU SIMILAR</t>
  </si>
  <si>
    <t>BARRA DE APOIO EM L, CÓD.: 2335.L.POL, NA COR AÇO POLIDO, DA DECA OU SIMILAR</t>
  </si>
  <si>
    <t>BARRA DE APOIO, CÓD.: 2310.C.070.POL, NA COR AÇO POLIDO, DA DECA OU SIMILAR</t>
  </si>
  <si>
    <t>LAVATÓRIO SUSPENSO EM LOUÇA SANITÁRIA, CÓD.: A327683000, LINHA ONA, DA ROCA OU SIMILAR COM SIFÃO TOTEM PARA LAVATÓRIO 1.1/4" x 1.1/2", CÓD.: B506403110, DA ROCA OU SIMILAR E TORNEIRA DE MESA COM FECHAMENTO AUTOMÁTICO PARA LAVATÓRIO, CÓD.: 1173.C.CONF, LINHA DECAMATIC ECO, DA DECA OU SIMILAR</t>
  </si>
  <si>
    <t>MICTÓRIO EM LOUÇA COM SIFÃO INTEGRADO, CÓD.: M.713.17, DA DECA OU SIMILAR</t>
  </si>
  <si>
    <t>VÁLVULA DE DESCARGA DE MICTÓRIO HORIZONTAL COM FECHAMENTO AUTOMÁTICO, LINHA DECAMATIC ECO CÓD.:2572.C, DA DECA OU SIMILAR. FORNECIMENTO E COLOCAÇÃO</t>
  </si>
  <si>
    <t>INSTALAÇÕES HIDROSSANITÁRIAS</t>
  </si>
  <si>
    <t>FORNECIMENTO E INSTALAÇÃO DE CONDUTOR DE PVC, TIPO ÁGUA FRIA, PADRÃO ABNT NBR 15813:2010, SEM CONEXÕES Ø25MM - BARRA DE 3M NA COR MARROM - REF: TIGRE</t>
  </si>
  <si>
    <t>JOELHO 90º DE PVC  PADRÃO ABNT NBR 15813:2010 Ø25 MM NA COR MARROM - REF: TIGRE</t>
  </si>
  <si>
    <t>JOELHO 90º DE PVC PADRÃO COM INSERTO METÁLICO ABNT NBR 15813:2010 Ø 25 MM NA COR AZUL - REF: TIGRE</t>
  </si>
  <si>
    <t>CONEXÃO TÊ 90º DE PVC  PADRÃO ABNT NBR 15813:2010  Ø25MM NA MARROM - REF: TIGRE</t>
  </si>
  <si>
    <t>CONEXÃO TÊ 90º DE PVC  COM INSERTO METÁLICO PADRÃO ABNT NBR 15813:2010 Ø25MM NA COR AZUL - REF: TIGRE</t>
  </si>
  <si>
    <t>REGISTRO DE ESFERA PARA PVC, EM LIGA DE COBRE (BRONZE E LATÃO), PRESSÃO NOMINAL 40MCA, DN 25mmx3/4" - REF: DECA</t>
  </si>
  <si>
    <t>REGISTRO DE GAVETA PARA PVC, EM LIGA DE COBRE (BRONZE E LATÃO), PRESSÃO NOMINAL 40MCA, DN 25mmx3/4" - REF: DECA</t>
  </si>
  <si>
    <t>LUVA DE REDUÇÃO PVC SOLDÁVEL DE Ø32mm x 25mm NA COR MARROM - REF: TIGRE, PADRÃO ABNT NBR 5648.</t>
  </si>
  <si>
    <t>FIXAÇÃO DE TUBOS HORIZONTAIS DE PVC ÁGUA, PVC ESGOTO, PVC ÁGUA PLUVIAL, CPVC, PPR, COBRE OU AÇO, DIÂMETROS MENORES OU IGUAIS A 40 MM, COM ABRAÇADEIRA METÁLICA RÍGIDA TIPO U PERFIL 1 1/4?, FIXADA EM PERFILADO EM LAJE. AF_09/2023_PS</t>
  </si>
  <si>
    <t>ESGOTO</t>
  </si>
  <si>
    <t>ÁGUA FRIA</t>
  </si>
  <si>
    <t xml:space="preserve"> COMP.SAN.0001 </t>
  </si>
  <si>
    <t>TUBO PVC SÉRIE "R", TIPO ESGOTO, PONTA E BOLSA COM ANEL DE BORRACHA Ø75MM PADRÃO ABNT NBR 5688 - COR BRANCA  - BARRA DE 6M - REF: TIGRE</t>
  </si>
  <si>
    <t>TUBO PVC SÉRIE "R", TIPO ESGOTO, PONTA E BOLSA COM ANEL DE BORRACHA Ø50MM PADRÃO ABNT NBR 5688 - COR BRANCA  - BARRA DE 6M - REF: TIGRE</t>
  </si>
  <si>
    <t>TUBO PVC SÉRIE "R", TIPO ESGOTO, PONTA E BOLSA COM ANEL DE BORRACHA Ø40MM PADRÃO ABNT NBR 5688 - COR BRANCA  - BARRA DE 6M - REF: TIGRE</t>
  </si>
  <si>
    <t>JOELHO 45º PVC SÉRIE "R", PONTA E BOLSA COM ANEL DE BORRACHA Ø50MM PADRÃO ABNT NBR 5688 - COR BRANCA - REF: TIGRE</t>
  </si>
  <si>
    <t>JOELHO 45º PVC SÉRIE "R", PONTA E BOLSA COM ANEL DE BORRACHA Ø75MM PADRÃO ABNT NBR 5688 - COR BRANCA - REF: TIGRE</t>
  </si>
  <si>
    <t>JOELHO 45º PVC SÉRIE "R", PONTA E BOLSA COM ANEL DE BORRACHA Ø100MM PADRÃO ABNT NBR 5688 - COR BRANCA - REF: TIGRE</t>
  </si>
  <si>
    <t>JOELHO 90º PVC SÉRIE "R", PONTA E BOLSA COM ANEL DE BORRACHA Ø40MM PADRÃO ABNT NBR 5688 - COR BRANCA - REF: TIGRE</t>
  </si>
  <si>
    <t>JOELHO 90º PVC SÉRIE "R", PONTA E BOLSA COM ANEL DE BORRACHA Ø50MM PADRÃO ABNT NBR 5688 - COR BRANCA - REF: TIGRE</t>
  </si>
  <si>
    <t>JOELHO 90º PVC SÉRIE "R", PONTA E BOLSA COM ANEL DE BORRACHA Ø75MM PADRÃO ABNT NBR 5688 - COR BRANCA - REF: TIGRE</t>
  </si>
  <si>
    <t>JOELHO 90º PVC SÉRIE "R", PONTA E BOLSA COM ANEL DE BORRACHA Ø100MM PADRÃO ABNT NBR 5688 - COR BRANCA - REF: TIGRE</t>
  </si>
  <si>
    <t>TÊ PVC SÉRIE "R", PONTA E BOLSA COM ANEL DE BORRACHA Ø50MM PADRÃO ABNT NBR 5688 - COR BRANCA - REF: TIGRE</t>
  </si>
  <si>
    <t>TÊ PVC SÉRIE "R", PONTA E BOLSA COM ANEL DE BORRACHA Ø75MM PADRÃO ABNT NBR 5688 - COR BRANCA - REF: TIGRE</t>
  </si>
  <si>
    <t>TÊ PVC SÉRIE "R", COM REDUÇÃO , PONTA E BOLSA COM ANEL DE BORRACHA Ø100x75MM PADRÃO ABNT NBR 5688 - COR BRANCA - REF: TIGRE</t>
  </si>
  <si>
    <t>JUNÇÃO  45º PVC SÉRIE "R", PONTA E BOLSA COM ANEL DE BORRACHA Ø50X50MM PADRÃO ABNT NBR 5688 - COR BRANCA - REF: TIGRE</t>
  </si>
  <si>
    <t>JUNÇÃO  45º PVC SÉRIE "R", PONTA E BOLSA COM ANEL DE BORRACHA Ø75X75MM PADRÃO ABNT NBR 5688 - COR BRANCA - REF: TIGRE</t>
  </si>
  <si>
    <t>JUNÇÃO  45º PVC SÉRIE "R", PONTA E BOLSA COM ANEL DE BORRACHA Ø100X100MM PADRÃO ABNT NBR 5688 - COR BRANCA - REF: TIGRE</t>
  </si>
  <si>
    <t>JUNÇÃO  45º PVC SÉRIE "R", PONTA E BOLSA COM ANEL DE BORRACHA Ø100X50MM PADRÃO ABNT NBR 5688 - COR BRANCA - REF: TIGRE</t>
  </si>
  <si>
    <t>JUNÇÃO  45º PVC SÉRIE "R", PONTA E BOLSA COM ANEL DE BORRACHA Ø100X75MM PADRÃO ABNT NBR 5688 - COR BRANCA - REF: TIGRE</t>
  </si>
  <si>
    <t>JUNÇÃO DUPLA PVC SÉRIE "R", PONTA E BOLSA COM ANEL DE BORRACHA Ø100MM PADRÃO ABNT NBR 5688 - COR BRANCA - REF: TIGRE</t>
  </si>
  <si>
    <t>CONEXÃO DE INSPEÇÃO - PVC SÉRIE "R", TIPO ESGOTO, PADRÃO ABNT NBR 5688 - COR BRANCA</t>
  </si>
  <si>
    <t>REDUÇÃO LONGA PVC SÉRIE "R", PONTA E BOLSA COM ANEL DE BORRACHA Ø50x75MM PADRÃO ABNT 5688 - COR BRANCA - REF: TIGRE</t>
  </si>
  <si>
    <t>REDUÇÃO PVC SÉRIE "R", PONTA E BOLSA COM ANEL DE BORRACHA Ø50x75MM PADRÃO ABNT 5688 - COR BRANCA - REF: TIGRE</t>
  </si>
  <si>
    <t>REDUÇÃO PVC SÉRIE "R", PONTA E BOLSA COM ANEL DE BORRACHA Ø75x100MM PADRÃO ABNT 5688 - COR BRANCA - REF: TIGRE</t>
  </si>
  <si>
    <t>LUVA PVC SÉRIE "R", PONTA E BOLSA COM ANEL DE BORRACHA Ø40MM PADRÃO ABNT 5688 - COR BRANCA - REF: TIGRE</t>
  </si>
  <si>
    <t>LUVA PVC SÉRIE "R", PONTA E BOLSA COM ANEL DE BORRACHA Ø50MM PADRÃO ABNT 5688 - COR BRANCA - REF: TIGRE</t>
  </si>
  <si>
    <t>CAIXA SIFONADA COM TAMPA CEGA, DE PVC COM ANEL DE BORRACHA QUADRADA/REDONDA Ø100X150X50MM PADRÃO ABNT NBR 5688 - COR BRANCA - REF: TIGRE</t>
  </si>
  <si>
    <t>RALO SIFONADO COM TAMPA INOX COM FECHO,  COM ANEL DE BORRACHA QUADRADA/REDONDA Ø100X150X50MM PADRÃO ABNT NBR 5688 - COR BRANCA - REF: TIGRE</t>
  </si>
  <si>
    <t>RALO SECO DE PVC, Ø100x50x40MM PADRÃO ABNT NBR 5688 - COR BRANCA - REF: TIGRE</t>
  </si>
  <si>
    <t>CAIXA DE GORDURA PVC, Ø300x558x100mm, TAMPA ANTI UV, SUPORTA ATÉ 150KG, COM CESTO DE LIMPEZA DE 18L - REF: TIGRE</t>
  </si>
  <si>
    <t>FIXAÇÃO DE TUBOS HORIZONTAIS DE PVC ÁGUA, PVC ESGOTO, PVC ÁGUA PLUVIAL, CPVC, PPR, COBRE OU AÇO, DIÂMETROS MAIORES QUE 40 MM E MENORES OU IGUAIS A 75 MM, COM ABRAÇADEIRA METÁLICA RÍGIDA TIPO U PERFIL 2 1/2?, FIXADA EM PERFILADO EM LAJE. AF_09/2023_PS</t>
  </si>
  <si>
    <t>DRENAGEM</t>
  </si>
  <si>
    <t>TUBO PVC , TIPO ÁGUA FRIA, SOLDÁVEL, Ø25MM, PADRÃO ABNT NBR 5688 - COR MARROM - BARRA DE 6M - REF: TIGRE</t>
  </si>
  <si>
    <t>JOELHO 90º PVC, TIPO ÁGUA FRIA, SOLDÁVEL, Ø25MM, PADRÃO ABNT NBR 5688 - COR MARROM - BARRA DE 6M - REF: TIGRE</t>
  </si>
  <si>
    <t>JOELHO 90º PVC SÉRIE "R", TIPO ESGOTO, PONTA E BOLSA COM ANEL DE BORRACHA Ø40MM PADRÃO ABNT NBR 5688 - COR BRANCA  - BARRA DE 6M - REF: TIGRE</t>
  </si>
  <si>
    <t>JOELHO 90º PVC SÉRIE "R", TIPO ESGOTO, PONTA E BOLSA COM ANEL DE BORRACHA Ø50MM PADRÃO ABNT NBR 5688 - COR BRANCA  - BARRA DE 6M - REF: TIGRE</t>
  </si>
  <si>
    <t>JOELHO 45º PVC SÉRIE "R", PONTA E BOLSA COM ANEL DE BORRACHA Ø40MM PADRÃO ABNT NBR 5688 - COR BRANCA - REF: TIGRE</t>
  </si>
  <si>
    <t>BUCHA DE REDUÇÃO DE PVC, TIPO ÁGUA FRIA, SOLDÁVEL, Ø40x25MM, PADRÃO ABNT NBR 5688 - COR MARROM - BARRA DE 6M - REF: TIGRE</t>
  </si>
  <si>
    <t>JUNÇÃO  45º PVC SÉRIE "R", PONTA E BOLSA COM ANEL DE BORRACHA Ø50MM PADRÃO ABNT NBR 5688 - COR BRANCA - REF: TIGRE</t>
  </si>
  <si>
    <t>ILUMINAÇÕES E TOMADAS</t>
  </si>
  <si>
    <t xml:space="preserve"> COMP.ELE.0056 </t>
  </si>
  <si>
    <t xml:space="preserve"> COMP.ELE.0057 </t>
  </si>
  <si>
    <t xml:space="preserve"> COMP.ELE.0058 </t>
  </si>
  <si>
    <t xml:space="preserve"> COMP.ELE.0059 </t>
  </si>
  <si>
    <t xml:space="preserve"> COMP.ELE.0060 </t>
  </si>
  <si>
    <t xml:space="preserve"> COMP.ELE.0061 </t>
  </si>
  <si>
    <t xml:space="preserve"> COMP.ELE.0062 </t>
  </si>
  <si>
    <t xml:space="preserve"> COMP.ELE.0063 </t>
  </si>
  <si>
    <t xml:space="preserve"> COMP.ELE.0064 </t>
  </si>
  <si>
    <t xml:space="preserve"> COMP.ELE.0065 </t>
  </si>
  <si>
    <t xml:space="preserve"> COMP.ELE.0066 </t>
  </si>
  <si>
    <t xml:space="preserve"> COMP.ELE.0067 </t>
  </si>
  <si>
    <t xml:space="preserve"> COMP.ELE.0068 </t>
  </si>
  <si>
    <t xml:space="preserve"> COMP.ELE.0069 </t>
  </si>
  <si>
    <t xml:space="preserve"> COMP.ELE.0070 </t>
  </si>
  <si>
    <t xml:space="preserve"> COMP.ELE.0071 </t>
  </si>
  <si>
    <t xml:space="preserve"> COMP.ELE.0072 </t>
  </si>
  <si>
    <t xml:space="preserve"> COMP.ELE.0073 </t>
  </si>
  <si>
    <t xml:space="preserve"> COMP.ELE.0074 </t>
  </si>
  <si>
    <t xml:space="preserve"> COMP.ELE.0075 </t>
  </si>
  <si>
    <t xml:space="preserve"> COMP.ELE.0077 </t>
  </si>
  <si>
    <t xml:space="preserve"> COMP.ELE.0076 </t>
  </si>
  <si>
    <t xml:space="preserve"> COMP.ELE.0078 </t>
  </si>
  <si>
    <t xml:space="preserve"> COMP.ELE.0079 </t>
  </si>
  <si>
    <t xml:space="preserve"> COMP.ELE.0080 </t>
  </si>
  <si>
    <t xml:space="preserve"> COMP.ELE.0081 </t>
  </si>
  <si>
    <t xml:space="preserve"> COMP.ELE.0082 </t>
  </si>
  <si>
    <t xml:space="preserve"> COMP.ELE.0083 </t>
  </si>
  <si>
    <t xml:space="preserve"> COMP.ELE.0084 </t>
  </si>
  <si>
    <t xml:space="preserve"> COMP.ELE.0085 </t>
  </si>
  <si>
    <t xml:space="preserve"> COMP.ELE.0086 </t>
  </si>
  <si>
    <t xml:space="preserve"> COMP.ELE.0087 </t>
  </si>
  <si>
    <t>LUMINÁRIA TIPO SPOT DE EMBUTIR RECUADO DIRECIONÁVEL FABRICADO EM ALUMÍNIO NA COR PRETA, REFERÊNCIA STELLA SQUARE AR70 STH8930PTO. MONTADA COM LÂMPADA AR70 12° 4,8W 300lm 2700K, REFERÊNCIA STELLA AR70 ECO 12°, STH8433/27 OU SIMILAR. FORNECIMENTO E COLOCAÇÃO</t>
  </si>
  <si>
    <t>LUMINÁRIA TIPO DE EMBUTIR FABRICADA EM AÇO GALVANIZADO COM PINTURA ELETROSTÁTICA NA COR BRANCA, REFLETOR DE ALUMÍNIO DE ALTO BRILHO E DIFUSOR TRANSLÚCIDO. REFERÊNCIA: LUMA LTD-4600-EG/C120-2LEDT8-LEIT1, MONTADA COM 02 LÂMPADAS TUBOLED T8 18W 1850lm 4000K, REFERÊNCIA OSRAM. OU SIMILAR FORNECIMENTO E COLOCAÇÃO</t>
  </si>
  <si>
    <t>BUCHA PARA UNIDUT CÔNICO Ø3/4" , FABRICADO EM ALUMÍNIO.</t>
  </si>
  <si>
    <t>BUCHA PARA UNIDUT CÔNICO Ø1" , FABRICADO EM ALUMÍNIO.</t>
  </si>
  <si>
    <t>ELETRODUTO CONDULETE FABRICADO EM PVC, NA COR CINZA, DE DIÂMETRO Ø1", CONFORME NORMA ABNT NBR 15465, SEM ROSCA, NÃO PROPAGANTE DE CHAMA, FORNECIDO EM BARRAS DE 3 METROS.</t>
  </si>
  <si>
    <t>CURVA PARA ELETRODUTO FABRICADO EM PVC NA COR CINZA, DE DIÂMETRO Ø1", CONFORME NORMA ABNT NBR 15465, SEM ROSCA, NÃO PROPAGANTE DE CHAMA.</t>
  </si>
  <si>
    <t>ELETRODUTO RÍGIDO ROSCÁVEL, PVC, DN 32 MM (1"), PARA CIRCUITOS TERMINAIS, INSTALADO EM FORRO - FORNECIMENTO E INSTALAÇÃO. AF_03/2023</t>
  </si>
  <si>
    <t>PERFILADO PERFURADO, SEM TAMPA, DIMENSÃO DE (38X38)MM, FABRICADO EM AÇO CARBONO CHAPA #16 MSG, ACABAMENTO PRÉ-ZINCADO, FURAÇÃO PADRÃO Ø(10X13)MM, FORNECIDO EM BARRAS DE 3 METROS.</t>
  </si>
  <si>
    <t>CONDULETE FABRICADO EM PVC, MÚLTIPLAS ENTRADAS, DIMENSÃO 1", MODELO 5 ENTRADAS, COM TAMPA CEGA</t>
  </si>
  <si>
    <t>CONDULETE FABRICADO EM PVC, MÚLTIPLAS ENTRADAS, DIMENSÃO 1", MODELO 6 ENTRADAS, COM TAMPA CEGA</t>
  </si>
  <si>
    <t>ADAPTADOR PARA CONDULETE TOP® FABRICADO EM PVC, DIMENSÃO 3/4".</t>
  </si>
  <si>
    <t>CONJUNTO (PLACA + SUPORTE, COM 1 POSTO PARA MÓDULO) DE DIMENSÃO 4X2" MONTADO COM 1 MÓDULO TOMADA 2P+T (20A/250V) NA COR BRANCA, FABRICADO COM COMPOSTO TERMOPLÁSTICO E COMPONENTES METÁLICOS, CONFORME NORMA ABNT NBR 14136. REF.: PIAL LEGRAND OU EQUIVALENTE TÉCNICO.</t>
  </si>
  <si>
    <t>CAIXA DE EMBUTIR PARA ALVENARIA, DE DIMENSÃO 4"X2", TIPO RETANGULAR, FABRICADA EM PVC ANTICHAMA, COM ENTRADAS 20MM(Ø1/2") - 25MM(Ø3/4") - 32MM(Ø1"), EM CONFORMIDADE COM A NORMA ABNT NBR 5431.</t>
  </si>
  <si>
    <t>CAIXA DE EMBUTIR PARA ALVENARIA, DE DIMENSÃO 4"X4", TIPO RETANGULAR, FABRICADA EM PVC ANTICHAMA, COM ENTRADAS 20MM(Ø1/2") - 25MM(Ø3/4") - 32MM(Ø1"), EM CONFORMIDADE COM A NORMA ABNT NBR 5431.</t>
  </si>
  <si>
    <t>CONJUNTO (PLACA + SUPORTE, COM 1 POSTO PARA MÓDULO) DE DIMENSÃO 4X2" MONTADO COM 1 MÓDULO DE INTERRUPTOR SIMPLES (16A/250V), FABRICADO COM COMPOSTO TERMOPLÁSTICO E COMPONENTES METÁLICOS, CONFORME NORMA ABNT NBR NM 60669-1. REF.: PIAL LEGRAND OU EQUIVALENTE TÉCNICO.</t>
  </si>
  <si>
    <t>CONJUNTO (PLACA + SUPORTE, COM 2 POSTOS DISTANCIADOS PARA MÓDULOS) DE DIMENSÃO 4X2" MONTADO COM 2 MÓDULOS DE INTERRUPTOR SIMPLES (16A/250V), FABRICADO COM COMPOSTO TERMOPLÁSTICO E COMPONENTES METÁLICOS, CONFORME NORMA ABNT NBR NM 60669-1. REF.: PIAL LEGRAND OU EQUIVALENTE TÉCNICO.</t>
  </si>
  <si>
    <t>CONJUNTO (PLACA + SUPORTE, COM 4 POSTOS PARA MÓDULOS) DE DIMENSÃO 4X4" MONTADO COM 3 MÓDULOS DE INTERRUPTOR SIMPLES (16A/250V), FABRICADO COM COMPOSTO TERMOPLÁSTICO E COMPONENTES METÁLICOS, CONFORME NORMA ABNT NBR NM 60669-1. REF.: PIAL LEGRAND OU EQUIVALENTE TÉCNICO.</t>
  </si>
  <si>
    <t>TAMPA DE ENCAIXE TIPO MOLA COM UM POSTO DE TOMADA 2P+T NBR (1X) , DIMENSÕES (111X40MM), FABRICADA EM ALUMÍNIO EXTRUDADO COM PINTURA BRANCA, COM BLINDAGEM ELETROMAGNÉTICA. REF.: ENGEDUTO T114 NBR OU EQUIVALENTE TÉCNICO.</t>
  </si>
  <si>
    <t>MÓDULO TOMADA 2P+T 20A/250VAC, FABRICADO COM COMPOSTO TERMOPLÁSTICO E COMPONENTES METÁLICOS, MÓDULO NA COR BRANCA, CONFORME NORMA ABNT NBR 14136 REF.: ENGEDUTO BR20 OU EQUIVALENTE TÉCNICO.</t>
  </si>
  <si>
    <t>MÓDULO TOMADA 2P+T 20A/250VAC, FABRICADO COM COMPOSTO TERMOPLÁSTICO E COMPONENTES METÁLICOS, MÓDULO NA COR VERMELHA, CONFORME NORMA ABNT NBR 14136 REF.: ENGEDUTO VM20 OU EQUIVALENTE TÉCNICO.</t>
  </si>
  <si>
    <t>PLUGUE FÊMEA DE TOMADA 2P+T 10A 250V, FABRICADA COM COMPOSTO TERMOPLÁSTICO E COMPONENTES METÁLICOS, CONFORME ABNT NBR 14136. REF. PIAL LEGRAND OU EQUIVALENTE TÉCNICO</t>
  </si>
  <si>
    <t>PLUGUE MACHO DE TOMADA 2P+T 10A 250V, FABRICADA COM COMPOSTO TERMOPLÁSTICO E COMPONENTES METÁLICOS, CONFORME ABNT NBR 14136. REF. PIAL LEGRAND OU EQUIVALENTE TÉCNICO</t>
  </si>
  <si>
    <t>CONDULETE TIPO MÚLTIPLO Ø2", MODELO "L", FABRICADO EM ALUMÍNIO, SEM PINTURA, COM TAMPA, SEM VEDAÇÃO</t>
  </si>
  <si>
    <t>CONDULETE TIPO MÚLTIPLO Ø3/4", MODELO "L", FABRICADO EM ALUMÍNIO, SEM PINTURA, COM TAMPA, SEM VEDAÇÃO, CONFORME ABNT NBR 15701 E ENTRADAS COM ROSCA TIPO BSP CONFORME ABNT NBR 8133.</t>
  </si>
  <si>
    <t>CONDULETE TIPO MÚLTIPLO Ø3/4", MODELO "X", FABRICADO EM ALUMÍNIO, SEM PINTURA, COM TAMPA, SEM VEDAÇÃO, CONFORME ABNT NBR 15701 E ENTRADAS COM ROSCA TIPO BSP CONFORME ABNT NBR 8133.</t>
  </si>
  <si>
    <t>CONECTOR MÚLTIPLO PARA CONDULETE 2", COM PARAFUSO, FABRICADO ALUMÍNIO, SEM PINTURA.</t>
  </si>
  <si>
    <t>CONECTOR MÚLTIPLO PARA CONDULETE 3/4", COM PARAFUSO, FABRICADO ALUMÍNIO, SEM PINTURA.</t>
  </si>
  <si>
    <t>UNIDUT CÔNICO Ø2", FABRICADO EM ALUMÍNIO SEM PINTURA.</t>
  </si>
  <si>
    <t>UNIDUT CÔNICO Ø3/4", FABRICADO EM ALUMÍNIO SEM PINTURA.</t>
  </si>
  <si>
    <t>BUCHA PARA UNIDUT CÔNICO Ø2" , FABRICADO EM ALUMÍNIO SEM PINTURA</t>
  </si>
  <si>
    <t>BUCHA PARA UNIDUT CÔNICO Ø3/4" , FABRICADO EM ALUMÍNIO SEM PINTURA</t>
  </si>
  <si>
    <t>ELETROCALHA PERFURADA, SEM VIROLA, COM TAMPA, LARGURA 300MM COM ABA DE 100MM, FABRICADA EM AÇO CARBONO CHAPA #16 MSG, ACABAMENTO PRÉ-ZINCADO, FURAÇÃO PADRÃO DE (7X25)MM PARA UNIÃO COM DEMAIS COMPONENTES, FORNECIDA EM BARRAS DE 3 MetroS. INCLUSIVE CONEXÕES.</t>
  </si>
  <si>
    <t>TERMINAL PRÉ-ISOLADO TIPO ILHÓS (2,5)MM², CONEXÃO POR COMPRESSÃO, 105ºC/750V, FABRICADO EM COBRE ELETROLÍTICO ESTANHADO E ISOLAÇÃO EM NYLON, COR AZUL, CONFORME NORMA ABNT NBR 5370. REF.: INTELLI OU EQUIVALENTE TÉCNICO</t>
  </si>
  <si>
    <t>TERMINAL PRÉ-ISOLADO TIPO FORQUILHA (1,5-2,5)MM², CONEXÃO POR COMPRESSÃO, 70ºC/750V, FABRICADO EM COBRE ELETROLÍTICO ESTANHADO E ISOLAÇÃO EM PVC RÍGIDO, COR AZUL, CONFORME NORMA ABNT NBR 5370. REF.: INTELLI OU EQUIVALENTE TÉCNICO</t>
  </si>
  <si>
    <t>TERMINAL PRÉ-ISOLADO TIPO ILHÓS (4,0)MM², CONEXÃO POR COMPRESSÃO, 105ºC/750V, FABRICADO EM COBRE ELETROLÍTICO ESTANHADO E ISOLAÇÃO EM NYLON, COR CINZA, CONFORME NORMA ABNT NBR 5370. REF.: INTELLI OU EQUIVALENTE TÉCNICO</t>
  </si>
  <si>
    <t>TERMINAL PRÉ-ISOLADO TIPO FORQUILHA (4,0-6,0)MM², CONEXÃO POR COMPRESSÃO, 70ºC/750V, FABRICADO EM COBRE ELETROLÍTICO ESTANHADO E ISOLAÇÃO EM PVC RÍGIDO, COR AMARELA, CONFORME NORMA ABNT NBR 5370. REF.: INTELLI OU EQUIVALENTE TÉCNICO</t>
  </si>
  <si>
    <t>LUMINÁRIA TIPO PAINEL LED DE EMBUTIR RECUADO FABRICADO EM POLICARBONATO NA COR BRANCA, 30W 2300lm 4000K. REFERÊNCIA: STELLA DEEP 30W, STH8905BR/40 OU SIMILAR.</t>
  </si>
  <si>
    <t>LUMINÁRIA TIPO PAINEL LED DE EMBUTIR RECUADO FABRICADO EM POLICARBONATO NA COR BRANCA, 24W 1700lm 4000K. REFERÊNCIA: STELLA DEEP 24W, STH8904BR/40 OU SIMILAR</t>
  </si>
  <si>
    <t>LUMINÁRIA TIPO SPOT DE EMBUTIR RECUADO DIRECIONÁVEL FABRICADO EM ALUMÍNIO NA COR PRETA, REFERÊNCIA STELLA SQUARE AR70 STH8930PTO. MONTADA COM LÂMPADA AR70 12° 4,8W 300lm 2700K, REFERÊNCIA STELLA AR70 ECO 12°, STH8433/27 OU SIMILAR</t>
  </si>
  <si>
    <t>SPOT DE EMBUTIR RECUADO DIRECIONÁVEL, FABRICADO EM ALUMÍNIO NA COR PRETA, REFERÊNCIA STELLA SQUARE AR70 STH8930PTO OU EQUIVALENTE TÉCNICO. MONTADA COM LÂMPADA AR70 24° 4,8W 300LM 2700K, REFERÊNCIA STELLA AR70 ECO 24°, STH8434/27 OU EQUIVALENTE TÉCNICO</t>
  </si>
  <si>
    <t>LUMINÁRIA TIPO SPOT PARA TRILHO FABRICADO EM ALUMÍNIO NA COR PRETA, REFERÊNCIA STELLA FLOW AR111 SD1980PTO. MONTADA COM LÂMPADA AR111 24° 12W 950lm 2700K, REFERÊNCIA STELLA AR111 ECO 24°, STH8444/27 OU SIMILAR</t>
  </si>
  <si>
    <t>LUMINÁRIA TIPO PLAFON DE SOBREPOR RECUADO DIRECIONÁVEL FABRICADO EM ALUMÍNIO NA COR PRETA,REFERÊNCIA STELLA SQUARE AR111 STH8935PTO. MONTADA COM LÂMPADA AR111 24° 12W 950lm 2700K, REFERÊNCIA: STELLA AR111 ECO 24°, STH8444/27 OU SIMILAR</t>
  </si>
  <si>
    <t>LUMINÁRIA TIPO PLAFON DE SOBREPOR EM ALUMÍNIO E DIFUSOR OPALINO, NA COR BRANCO, 460x460mm, CÓD 40082IN, LINHA SOBREPOR LL, DA NEWLINE OU SIMILAR, COM SEIS LÂMPADAS E27 BULBO LED 12W  BRANCO NEUTRO, DA ELGIN OU SIMILAR</t>
  </si>
  <si>
    <t>FIXAÇÃO DE TUBOS HORIZONTAIS DE PVC ÁGUA, PVC ESGOTO, PVC ÁGUA PLUVIAL, CPVC, PPR, COBRE OU AÇO, DIÂMETROS MENORES OU IGUAIS A 40 MM, COM ABRAÇADEIRA METÁLICA FLEXÍVEL 18 MM, FIXADA DIRETAMENTE NA LAJE. AF_09/2023</t>
  </si>
  <si>
    <t>FIXAÇÃO DE TUBOS HORIZONTAIS DE PVC ÁGUA, PVC ESGOTO, PVC ÁGUA PLUVIAL, CPVC, PPR, COBRE OU AÇO, DIÂMETROS MAIORES QUE 40 MM E MENORES OU IGUAIS A 75 MM, COM ABRAÇADEIRA METÁLICA FLEXÍVEL 18 MM, FIXADA DIRETAMENTE NA LAJE. AF_09/2023</t>
  </si>
  <si>
    <t>ELETROCALHA PERFURADA, SEM VIROLA, COM TAMPA, LARGURA 150MM COM ABA DE 100MM, FABRICADA EM AÇO CARBONO CHAPA #16 MSG, ACABAMENTO PRÉ-ZINCADO, FURAÇÃO PADRÃO DE (7X25)MM PARA UNIÃO COM DEMAIS COMPONENTES, FORNECIDA EM BARRAS DE 3 METROS.</t>
  </si>
  <si>
    <t>CONDULETE MÚLTIPLO, MODELO "L", FABRICADO EM LIGA DE ALUMÍNIO FUNDIDO, ACABAMENTO SEM PINTURA, PARA ELETRODUTO Ø1", COM ROSCA TIPO BSP, COM TAMPA, GRAU DE PROTEÇÃO IP31 (USO INTERNO).</t>
  </si>
  <si>
    <t>CONECTOR MÚLTIPLO PARA CONDULETE, COM PARAFUSO, FABRICADO EM LIGA DE ALUMÍNIO FUNDIDO, ACABAMENTO SEM PINTURA, PARA ELETRODUTO Ø1".</t>
  </si>
  <si>
    <t>CAIXA DE EMBUTIR PARA ALVENARIA, DE DIMENSÃO 4"X2", FABRICADA EM PVC ANTICHAMA, EM CONFORMIDADE COM A NORMA ABNT NBR 5431.</t>
  </si>
  <si>
    <t>CABO FLEXÍVEL PARA INSTRUMENTAÇÃO FORMADO POR 1 TERNA #1,5MM², CONDUTORES EM COBRE NU, TÊMPERA MOLE, ENCORDOAMENTO CLASSE 2; ISOLAÇÃO EM COMPOSTO TERMOPLÁSTICO DE PVC/E ANTICHAMA; FORMAÇÃO EM VEIAS TORCIDAS COM PASSO DE 50MM; SEPARADOR EM FITA NÃO HIGROSCÓPICA DE POLIÉSTER COM 100% DE COBERTURA; CONDUTOR DRENO EM COBRE NU ESTANHADO, TÊMPERA MOLE, CLASSE 2; BLINDAGEM COLETIVA EM FITA DE POLIÉSTER ALUMINIZADA COM 25% DE REMONTE E 100% DE COBERTURA; COBERTURA EM COMPOSTO TERMOPLÁSTICO DE PVC/E ANTICHAMA.</t>
  </si>
  <si>
    <t>CABO PARA TRANSMISSÃO DE DADOS CATEGORIA 6 SEM BLINDAGEM, 4 PARES TRANÇADOS COMPOSTOS DE CONDUTORES SÓLIDOS DE COBRE NU, 23AWG. CAPA EXTERNA EM COMPOSTO PVC (ROHS COMPLIANT) RETARDANTE A CHAMA PVC-CM/CMR. REFERÊNCIA: FURUKAWA MULTILAN CAT.6</t>
  </si>
  <si>
    <t>SISTEMA KNX</t>
  </si>
  <si>
    <t>CORDÃO ÓPTICO DUPLEX CONECTORIZADO NAS DUAS EXTREMIDADES, TOTALMENTE DIELÉTRICO, CONSTITUÍDO POR FIBRAS DO TIPO MONOMODO, COM REVESTIMENTO PRIMÁRIO EM ACRILATO E REVESTIMENTO SECUNDÁRIO EM MATERIAL POLIMÉRICO E TERMOPLÁSTICO, COM ELEMENTOS DE TRAÇÃO DE FIOS DIELÉTRICOS E CAPA EM MATERIAL TERMOPLÁSTICO NÃO PROPAGANTE À CHAMA. COMPRIMENTO 2,5 MetroS. REF.: FURUKAWA SM LC–UPC/LC UPC 2.5M (A-B)</t>
  </si>
  <si>
    <t>SOFTWARE E LICENÇAS PARA CONTROLE DE ACESSO</t>
  </si>
  <si>
    <t>CHAVE DE FLUXO TIPO PALETA PARA FLUIDOS GASOSOS TOTALMENTE ENCAPSULADO NA/NF MICRO-SWITCH</t>
  </si>
  <si>
    <t>DISTRIBUIDOR INTERNO ÓPTICO CONSTITUÍDO POR GAVETA DESLIZANTE E CARCAÇA PADRÃO 19" E ALTURA 1U; BANDEJA DE EMENDA PARA 12 FIBRAS, FABRICADA EM PLÁSTICO DE ALTO IMPACTO; EXTENSÕES ÓPTICAS CONECTORIZADAS PRÉ-INSTALADAS, CONFORME CAPACIDADE DO EQUIPAMENTO. REFERÊNCIA: FURUKAWA DIO BT48</t>
  </si>
  <si>
    <t>FORNECIMENTO E INSTALAÇÃO DE PAINEL DE AUTOMAÇÃO QAUT-6PAV CONFORME DIAGRAMA DE INTERLIGAÇÕES DES-P07-PE-AUT-603-143-N06-901 E CADERNO DE ENCARGOS RET-P07-PE-AUT-607-143-N06-905</t>
  </si>
  <si>
    <t>GUIA DE CABOS HORIZONTAL FECHADO, FABRICADO EM AÇO CARBONO SAE1020 COM PINTURA EPÓXI DE ALTA RESISTÊNCIA A RISCOS NA COR PRETA, ALTURA TOTAL 1U, CAPACIDADE PARA 48 CABOS CAT.6 U/UTP. PRODUTO EM CONFORMIDADE COM A DIRETIVA ROHS.</t>
  </si>
  <si>
    <t>GATEWAY COMUNICAÇÃO MODBUS TCP/XYE. REFERÊNCIA: MIDEA CCM18A OU SIMILAR</t>
  </si>
  <si>
    <t>PATCH PANEL DESCARREGADO DE 48 PORTAS NUMERADAS, FORNECIDO COM GUIA TRASEIRO DE CABOS E PARAFUSOS DE FIXAÇÃO. CORPO EM AÇO CARBONO SAE1020 COM ACABAMENTO EM PINTURA EPÓXI NA COR PRETA RESISTENTE E PROTEGIDO CONTRA CORROSÃO PARA USO EM AMBIENTE INTERNO, CONFORME A DIRETIVA ROHS. REFERÊNCIA: FURUKAWA</t>
  </si>
  <si>
    <t>RACK FECHADO 19" COM GUIA DE CABOS VERTICAL, ALTURA DE 44U NUMERADAS, FABRICADO EM AÇO CARBONO COM PINTURA EPÓXI NA COR PRETA RAL9005. REFERÊNCIA: FURUKAWA</t>
  </si>
  <si>
    <t>ADAPTADOR PARA TRILHO DIN 1 POLO</t>
  </si>
  <si>
    <t xml:space="preserve"> COMP.ELE.0088 </t>
  </si>
  <si>
    <t xml:space="preserve"> COMP.AUT.0025 </t>
  </si>
  <si>
    <t xml:space="preserve"> COMP.AUT.0026 </t>
  </si>
  <si>
    <t xml:space="preserve"> COMP.AUT.0027 </t>
  </si>
  <si>
    <t xml:space="preserve"> COMP.AUT.0028 </t>
  </si>
  <si>
    <t xml:space="preserve"> COMP.AUT.0029 </t>
  </si>
  <si>
    <t xml:space="preserve"> COMP.AUT.0034 </t>
  </si>
  <si>
    <t xml:space="preserve"> COMP.AUT.0030 </t>
  </si>
  <si>
    <t xml:space="preserve"> COMP.AUT.0031 </t>
  </si>
  <si>
    <t xml:space="preserve"> COMP.AUT.0032 </t>
  </si>
  <si>
    <t xml:space="preserve"> COMP.AUT.0033 </t>
  </si>
  <si>
    <t xml:space="preserve"> COMP.ELE.0089 </t>
  </si>
  <si>
    <t xml:space="preserve"> COMP.ELE.0090 </t>
  </si>
  <si>
    <t xml:space="preserve"> COMP.ELE.0091 </t>
  </si>
  <si>
    <t xml:space="preserve"> COMP.TEL.0004 </t>
  </si>
  <si>
    <t xml:space="preserve"> COMP.TEL.0005 </t>
  </si>
  <si>
    <t xml:space="preserve"> COMP.ELE.0092 </t>
  </si>
  <si>
    <t xml:space="preserve"> COMP.AUT.0035 </t>
  </si>
  <si>
    <t>ELETROCALHA PERFURADA, SEM VIROLA, COM TAMPA, LARGURA 200MM COM ABA DE 100MM, FABRICADA EM AÇO CARBONO CHAPA #16 MSG, ACABAMENTO PRÉ-ZINCADO, FURAÇÃO PADRÃO DE (7X25)MM PARA UNIÃO COM DEMAIS COMPONENTES, FORNECIDA EM BARRAS DE 3 METROS.</t>
  </si>
  <si>
    <t>ELETRODUTO RÍGIDO ROSCÁVEL, PVC, DN 32 MM (1"), PARA CIRCUITOS TERMINAIS, INSTALADO EM LAJE - FORNECIMENTO E INSTALAÇÃO. AF_03/2023</t>
  </si>
  <si>
    <t>CANALETA DE PAREDE COM TAMPA DE ENCAIXE TIPO MOLA, DIMENSÕES (111X40MM), COM SEPTO DIVISOR, FABRICADA EM ALUMÍNIO EXTRUDADO COM PINTURA BRANCA, COM BLINDAGEM ELETROMAGNÉTICA, FORNECIDA EM PeçaS DE 2 MetroS. REFERÊNCIA: ENGEDUTO ED114/2 OU EQUIVALENTE TÉCNICO</t>
  </si>
  <si>
    <t>CABO PARA TRANSMISSÃO DE DADOS CATEGORIA 6 SEM BLINDAGEM, PARA USO INTERNO, 4 PARES TRANÇADOS COM POSTOS DE CONDUTORES SÓLIDOS DE COBRE NU, 23AWG. CAPA EXTERNA COMPOSTO PVC (ROHS COMPLIANT) RETARDANTE A CHAMA PVC-CM/CMR. COR AZUL, PARA SISTEMA DE TELECOMUNICAÇÕES. REFERÊNCIA: FURUKAWA MULTILAN CAT.6</t>
  </si>
  <si>
    <t>CABO PARA TRANSMISSÃO DE DADOS CATEGORIA 6 SEM BLINDAGEM, PARA USO INTERNO, 4 PARES TRANÇADOS COM POSTOS DE CONDUTORES SÓLIDOS DE COBRE NU, 23AWG. CAPA EXTERNA COMPOSTO PVC (ROHS COMPLIANT) RETARDANTE A CHAMA PVC-CM/CMR. COR CINZA, PARA SISTEMA DE CFTV. REFERÊNCIA: FURUKAWA MULTILAN CAT.6</t>
  </si>
  <si>
    <t>CABO TELEFÔNICO CI COMPOSTO POR CONDUTORES DE COBRE ELETROLÍTICO ESTANHADO 24AWG ISOLADOS COM POLIETILENO DE ALTA DENSIDADE. 50 PARES BINADOS E AGRUPADOS BLINDADOS COM FITA DE POLIÉSTER NÃO HIGROSCÓPICA HELICOIDAL E COM FITA ALUMINIZADA HELICOIDAL. COBERTURA EXERNA COM PVC NA COR CINZA. CABO EM CONFORMIDADE A NORMA ABNT NBR 10501. REFERÊNCIA: GP CABOS CABO TELEFÔNICO INTERNO BLINDADO CI</t>
  </si>
  <si>
    <t>TAMPA CEGA PARA CONDULETE, Ø1", FABRICADO PVC NA COR CINZA.</t>
  </si>
  <si>
    <t>CÂMERA INTERNA, IP INFRA DOME 20 MetroS HD, 2,8MM POE, ÂNGULO DE 180°, ALCANCE DE 20 MetroS. REFERÊNCIA: INTELBRAS VIP 3220 D</t>
  </si>
  <si>
    <t>GRAVADOR NVR PARA ATÉ 16 CÂMERAS IP COM 16 PORTAS ETHERNET POE, 2 INTERFACES DE REDE GIGABIT ETHERNET, RECONHECIMENTO AUTOMÁTICO DAS CÂMERAS IP, ANÁLISE DE INTELIGÊNCIAS DE VÍDEO, GRAVAÇÃO EM 4K. REFERÊNCIA: INTELBRAS 3116P</t>
  </si>
  <si>
    <t>PATCH PANEL BLINDADO DESCARREGADO DE 48 PORTAS NUMERADAS,  COMPATÍVEL COM RACKS 19", FORNECIDO COM GUIA TRASEIRO DE CABOS E PARAFUSOS DE FIXAÇÃO. CORPO EM AÇO CARBONO SAE1020 COM ACABAMENTO EM PINTURA EPÓXI NA COR PRETA RESISTENTE E PROTEGIDO CONTRA CORROSÃO PARA USO EM AMBIENTE INTERNO. PRODUTO EM CONFORMIDADE COM A DIRETIVA ROHS E AS NORMAS ANSI/TIA 569C E EIA/ECA 310-E.</t>
  </si>
  <si>
    <t>RACK FECHADO 19" COM GUIA DE CABOS VERTICAL, ALTURA DE 44U NUMERADAS, FABRICADO EM AÇO CARBONO COM PINTURA EPÓXI NA COR PRETA RAL9005, EM CONFORMIDADE COM AS NORMAS ANSI/TIA 569-C E EIA/ECA 310-E. REFERÊNCIA: FURUKAWA</t>
  </si>
  <si>
    <t>VOICE PANEL 50 PORTAS COMPATÍVEL COM RACKS 19", FORNECIDO COM GUIA TRASEIRO PARA FIXAÇÃO DOS CABOS, ALTURA TOTAL 1U, IDENTIFICAÇÃO COM NÚMERO DA POSIÇÃO NA PARTE FRONTAL E TRASEIRA. FABRICADO EM AÇO CARBONO SAE1020 COM PINTURA EPÓXI DE ALTA RESISTÊNCIA A RISCOS NA COR PRETA E PAINEL FRONTAL EM TERMOPLÁSTICO DE ALTO IMPACTO NÃO PROPAGANTE A CHAMA. REFERÊNCIA: FURUKAWA</t>
  </si>
  <si>
    <t>ADAPTADOR PARA CONDULETE FABRICADO EM PVC, DIMENSÃO 1". REF.: CONDULETE TOP TIGRE ®</t>
  </si>
  <si>
    <t>CONECTOR RJ45 FÊMEA (KEYSTONE) GIGALAN CAT.6 PARA CABO TIPO U/UTP, FABRICADO COM MATERIAL TERMOPLÁSTICO NÃO PROPAGANTE A CHAMA NA COR BRANCA, COM CONEXÃO PADRÃO 110 IDC, 8 VIAS, PARA CONDUTORES DE 22 A 26 AWG, CONFORME NORMAS NBR14565 E ANSI/TIA 568</t>
  </si>
  <si>
    <t>CONECTOR BOX RETO, FABRICADO EM PVC, DIÂMETRO 1", COR CINZA. REF.: INPOL</t>
  </si>
  <si>
    <t xml:space="preserve"> COMP.SIN.0013 </t>
  </si>
  <si>
    <t xml:space="preserve"> COMP.SIN.0014 </t>
  </si>
  <si>
    <t xml:space="preserve"> COMP.SIN.0015 </t>
  </si>
  <si>
    <t xml:space="preserve"> COMP.SIN.0016 </t>
  </si>
  <si>
    <t xml:space="preserve"> COMP.SIN.0017 </t>
  </si>
  <si>
    <t xml:space="preserve"> COMP.SIN.0018 </t>
  </si>
  <si>
    <t>PLACA BRAILLE BATENTE "6" EM CHAPA DE ALUMÍNIO COMPOSTO (ACM) 3mm (70mm x 40mm); TEXTO EM AUTO RELEVO EM CHAPA DE ALUMÍNIO COMPOSTO (ACM) 3mm E BRAILLE EM ESFERAS DE AÇO INOXIDÁVEL, NAS MARCAÇÕES FEITAS EM FURO A LASER.</t>
  </si>
  <si>
    <t>PLACA "6 PAVIMENTO ELEVADOR 1" EM CHAPA DE ALUMÍNIO COMPOSTO (ACM) 3mm DOBRADA (200mm x 950mm) COM PINTURA ELETROSTÁTICA EPÓXI A PÓ NA COR CINZA, E PLACA EM CHAPA DE ALUMÍNIO COMPOSTO (ACM) 3mm DOBRADA (200mm x 50mm) COM PINTURA ELETROSTÁRICA EPÓXI A PÓ NA COR BRANCA, ESTRUTURA EM METALON, COM TRATAMENTO ANTIFERRUGEM, 2cm DE PROFUNDIDADE. TEXTOS EM ADESIVO VINÍLICO NA COR BRANCA; PICTOGRAMA EM ADESIVO VINÍLICO NAS CORES BRANCA E VERMELHO E PEÇA DE SILICONE COM TEXTO EM BRAILE ENCAIXADA NA PLACA DE ACM POR FUROS FEITOS A LASER.</t>
  </si>
  <si>
    <t>PLACA "MAPA DO 6º PAVIMENTO" EM CHAPA DE ALUMÍNIO COMPOSTO (ACM) 3mm DOBRADA (700mm x 700mm NA COR BRANCO BRILHOSO, COM IMPRESSÃO DIGITAL DE ALTA DEFINIÇÃO EM TINTA UV, ESTRUTURA EM PERFIL DE METALON, COM TRATAMENTO ANTIFERRUGEM, 2cm DE PROFUNDIDADE.</t>
  </si>
  <si>
    <t>PEP-017 PLACA DE MANGUEIRA DE INCÊNDIO EM AÇO GALVANIZADO e=1,25mm (180mm x 225 mm) COM PINTURA ELETROSTATICA EPÓXI A PÓ NA COR BRANCO FOSCO, PICTORGRAMA E TEXTO EM IMPRESSÃO EM SILKSCREEN COM TINTA AUTOMOTIVA VERMELHO</t>
  </si>
  <si>
    <t>PLACAS DE CONSCIENTIZAÇÃO E INFORMAÇÃO</t>
  </si>
  <si>
    <t>SCI 02 - QUADRO DE AVISOS EM CORTIÇA COM MOLDURA METÁLICA 120cm x 90cm</t>
  </si>
  <si>
    <t>SCI 01 - PORTA FOLHAS TAMANHO A4 EM ACRÍLICO 297 X 210MM</t>
  </si>
  <si>
    <t>MOBILIÁRIO</t>
  </si>
  <si>
    <t>BEBEDOURO PURIFICADOR,DE COLUNA,COM ACESSIBILIDADE,CONFORME ABNT NBR 9050,EM ACO INOXIDAVEL,MODELO PRESSAO,COM 2 TORNEIR AS,VAZAO MINIMA DE 30L/H,CONFORME ABNT NBR 16236.FORNECIMENT O</t>
  </si>
  <si>
    <t xml:space="preserve"> COMP.MOBLAB.0001 </t>
  </si>
  <si>
    <t>PLATAFORMA DE ENSINO</t>
  </si>
  <si>
    <t>DIVISÓRIA INTERNA EM VIDRO e=90mm COM MONTANTES EM ALUMÍNIO COM PINTURA ELETROSTÁTICA NA COR PRETO, LINHA SINGOLO, DA ATUALLE OU SIMILAR</t>
  </si>
  <si>
    <t>DIVISÓRIA INTERNA MÓVEL ARTICULADA ACÚSTICA, e=90mm, COM INTERIOR EM MANTA DE LÃ DE ROCHA, LÃ DE VIDRO, LÃ DE PET, CHAPA DE GESSO ACARTONADO E CHAPA DE AÇO MINIMIZADO, CONTRAPLACADOS COM CHAPAS DE MDF 15mm DE CADA LADO, REVESTIDO EM LAMINADO MELAMÍNICO NA COR PRATTAN TX DA FÓRMICA OU SIMILAR, LINHA ARTICOLATO, DA ATUALLE OU SIMILAR. FORNECIMENTO E COLOCAÇÃO</t>
  </si>
  <si>
    <t xml:space="preserve"> COMP.PAR.0002 </t>
  </si>
  <si>
    <t xml:space="preserve"> COMP.DIV.0006 </t>
  </si>
  <si>
    <t xml:space="preserve"> COMP.PAR.0003 </t>
  </si>
  <si>
    <t xml:space="preserve"> COMP.DIV.0007 </t>
  </si>
  <si>
    <t>FORRO EM DRYWALL, PARA AMBIENTES COMERCIAIS, INCLUSIVE ESTRUTURA BIRECIONAL DE FIXAÇÃO. AF_08/2023_PS</t>
  </si>
  <si>
    <t>FORRO EM CHAPA DE GESSO ACARTONADO LISO, e=12,5mm, NA COR BRANCO PURO, ESTRUTURA DE AÇO GALVANIZADO, LINHA FORRELEVE, DA KNAUF OU SIMILAR, COM PINTURA ACRÍLICA RESTFUL, CÓD.: SW6458, DA SHERWIN WILLIAMS OU SIMILAR</t>
  </si>
  <si>
    <t xml:space="preserve"> COMP.FOR.0003 </t>
  </si>
  <si>
    <t>JANELA EM VIDRO TEMPERADO, e=6mm, E PERFIS EM ALUMÍNIO ANODIZADO FOSCO COM PINTURA ELETROSTÁTICA, NA COR PRETA, 01 MÓDULO, DA METALPRIM OU SIMILAR (0,85x2,00)</t>
  </si>
  <si>
    <t>PORTA EM COMPENSADO COM APLICAÇÃO DE ACABAMENTO EM LAMINADO MELAMÍNICO, NA COR PRATTAN TX, DA FORMICA OU SIMILAR, COM ADUELA EM MADEIRA, COM PINTURA NA COR BRANCO E COM VISOR LATERAL EM VIDRO FLOAT, INCOLOR, 20x150cm, e=5mm (0,90x2,10m)</t>
  </si>
  <si>
    <t>RODAMEIO EM PAINEL DE MADEIRA NATURAL DE EUCALIPTO, e=18mm, COM APLICAÇÃO DE VERNIZ, FIXAÇÃO TIPO MÃO AMIGA, h=90cm</t>
  </si>
  <si>
    <t>PORTA DE GIRO 01 FOLHA PISO / TETO(90x260 cm). ACABAMENTO EM  ALUMÍNIO COM MOLDURA DE 100 MM. VIDRO ÚNICO INCOLOR 6 MM. B121 CAIXILHO EM ALUMÍNIO, ESCOVAS E BORRACHAS DE VEDAÇÃO,  DOBRADIÇAS TRIPLA EM ALUMINIO COM ANEL DE NYLON, COM  FECHADURA EXTERNA, ROSETE E MAÇANETA, BATEDOR MAGNETICO  DE PISO. LINHA SINGOLO,S90  DA ATUALLE OU SIMILAR, FORNECIMENTO E COLOCAÇÃO</t>
  </si>
  <si>
    <t>PINTURA EM TINTA ACRÍLICA, (EM LAJE) NA COR BRANCO GELO, CÓD.: 03, LINHA METALATEX SUPERLAVÁVEL FOSCO, DA SHERWIN WILLIAMS OU SIMILAR</t>
  </si>
  <si>
    <t xml:space="preserve"> COMP.ESQ.0014 </t>
  </si>
  <si>
    <t xml:space="preserve"> COMP.ESQ.0015 </t>
  </si>
  <si>
    <t xml:space="preserve"> COMP.RSP.0005 </t>
  </si>
  <si>
    <t xml:space="preserve"> COMP.ESQ.0016 </t>
  </si>
  <si>
    <t xml:space="preserve">PAREDES </t>
  </si>
  <si>
    <t>6.3</t>
  </si>
  <si>
    <t>6.3.1</t>
  </si>
  <si>
    <t>6.3.2</t>
  </si>
  <si>
    <t>6.4</t>
  </si>
  <si>
    <t>6.5</t>
  </si>
  <si>
    <t>6.5.1</t>
  </si>
  <si>
    <t>6.5.2</t>
  </si>
  <si>
    <t>6.5.3</t>
  </si>
  <si>
    <t>6.5.4</t>
  </si>
  <si>
    <t>6.5.5</t>
  </si>
  <si>
    <t>6.5.6</t>
  </si>
  <si>
    <t>INSTALAÇÕES HIDROSANITÁRIAS</t>
  </si>
  <si>
    <t>DREANEGEM</t>
  </si>
  <si>
    <t>6.6</t>
  </si>
  <si>
    <t>6.6.1</t>
  </si>
  <si>
    <t>TUBO, PVC, SOLDÁVEL, DE 25MM, INSTALADO EM RAMAL DE DISTRIBUIÇÃO DE ÁGUA - FORNECIMENTO E INSTALAÇÃO. AF_06/2022</t>
  </si>
  <si>
    <t>TUBO PVC, SÉRIE R, ÁGUA PLUVIAL, DN 40 MM, FORNECIDO E INSTALADO EM RAMAL DE ENCAMINHAMENTO. AF_06/2022</t>
  </si>
  <si>
    <t>TUBO PVC, SÉRIE R, ÁGUA PLUVIAL, DN 50 MM, FORNECIDO E INSTALADO EM RAMAL DE ENCAMINHAMENTO. AF_06/2022</t>
  </si>
  <si>
    <t>JOELHO 90 GRAUS, PVC, SOLDÁVEL, DN 25MM, INSTALADO EM RAMAL OU SUB-RAMAL DE ÁGUA - FORNECIMENTO E INSTALAÇÃO. AF_06/2022</t>
  </si>
  <si>
    <t>JOELHO 90 GRAUS, PVC, SERIE R, ÁGUA PLUVIAL, DN 40 MM, JUNTA SOLDÁVEL, FORNECIDO E INSTALADO EM RAMAL DE ENCAMINHAMENTO. AF_06/2022</t>
  </si>
  <si>
    <t>JOELHO 45 GRAUS, PVC, SERIE R, ÁGUA PLUVIAL, DN 50 MM, JUNTA ELÁSTICA, FORNECIDO E INSTALADO EM RAMAL DE ENCAMINHAMENTO. AF_06/2022</t>
  </si>
  <si>
    <t>BUCHA DE REDUÇÃO, LONGA, PVC, SOLDÁVEL, DN 40 X 25 MM, INSTALADO EM PRUMADA DE ÁGUA - FORNECIMENTO E INSTALAÇÃO. AF_06/2022</t>
  </si>
  <si>
    <t>CAIXA SIFONADA, COM GRELHA QUADRADA, PVC, DN 150 X 150 X 50 MM, JUNTA SOLDÁVEL, FORNECIDA E INSTALADA EM RAMAL DE DESCARGA OU EM RAMAL DE ESGOTO SANITÁRIO. AF_08/2022</t>
  </si>
  <si>
    <t>LUVA SIMPLES, PVC, SERIE R, ÁGUA PLUVIAL, DN 40 MM, JUNTA SOLDÁVEL, FORNECIDO E INSTALADO EM RAMAL DE ENCAMINHAMENTO. AF_06/2022</t>
  </si>
  <si>
    <t>LUVA SIMPLES, PVC, SERIE R, ÁGUA PLUVIAL, DN 50 MM, JUNTA ELÁSTICA, FORNECIDO E INSTALADO EM RAMAL DE ENCAMINHAMENTO. AF_06/2022</t>
  </si>
  <si>
    <t>FIXAÇÃO DE TUBOS HORIZONTAIS DE PVC ÁGUA, PVC ESGOTO, PVC ÁGUA PLUVIAL, CPVC, PPR, COBRE OU AÇO, DIÂMETROS MAIORES QUE 40 MM E MENORES OU IGUAIS A 75 MM, COM ABRAÇADEIRA METÁLICA RÍGIDA TIPO U PERFIL 2 1/2", FIXADA EM PERFILADO EM LAJE. AF_09/2023_PS</t>
  </si>
  <si>
    <t>6.7</t>
  </si>
  <si>
    <t>6.7.1</t>
  </si>
  <si>
    <t>ILUMINAÇÃO E TOMADAS PLATAFORMA DE ENSINO</t>
  </si>
  <si>
    <t xml:space="preserve"> COMP.ELE.0093 </t>
  </si>
  <si>
    <t xml:space="preserve"> COMP.ELE.0094 </t>
  </si>
  <si>
    <t>CONJUNTO (PLACA + SUPORTE, COM 2 POSTOS HORIZONTAIS PARA MÓDULOS) DE DIMENSÃO 4X4" MONTADO COM 2 MÓDULOS DE TOMADA 2P+T (20A/250V) NA COR BRANCA, FABRICADO COM COMPOSTO TERMOPLÁSTICO E COMPONENTES METÁLICOS, CONFORME NORMA ABNT NBR 14136.REF.: PIAL LEGRAND OU EQUIVALENTE TÉCNICO.</t>
  </si>
  <si>
    <t>CONJUNTO (PLACA + SUPORTE, COM 2 POSTOS HORIZONTAIS PARA MÓDULOS) DE DIMENSÃO 4X4" MONTADO COM 1 MÓDULO DE TOMADA 2P+T (20A/250V) NA COR BRANCA + 1 MÓDULO DE TOMADA 2P+T (20A/250V) NA COR VERMELHA, FABRICADO COM COMPOSTO TERMOPLÁSTICO E COMPONENTES METÁLICOS, CONFORME NORMA ABNT NBR 14136.REF.: PIAL LEGRAND OU EQUIVALENTE TÉCNICO.</t>
  </si>
  <si>
    <t>CAIXA DE TOMADAS PARA INSTALAÇÃO NO CONTRAPISO, TAMPA BASCULANTE 190X190MM AÇO INOX ESCOVADO, COM 3 MÓDULOS DE TOMADAS 2P+T (20A/250V) NA COR BRANCA REFERÊNCIA: SPERONE SPE-2703SS OU EQUIVALENTE TÉCNICO.</t>
  </si>
  <si>
    <t>INTERRUPTOR SIMPLES (2 MÓDULOS), 10A/250V, INCLUINDO SUPORTE E PLACA - FORNECIMENTO E INSTALAÇÃO. AF_03/2023</t>
  </si>
  <si>
    <t>MÓDULO TOMADA 2P+T 20A/250VAC, FABRICADO COM COMPOSTO TERMOPLÁSTICO E COMPONENTES METÁLICOS, MÓDULO NA COR BRANCA, CONFORME NORMA ABNT NBR 14136 REFERÊNCIA: ENGEDUTO BR20 OU EQUIVALENTE TÉCNICO.</t>
  </si>
  <si>
    <t>MÓDULO TOMADA 2P+T 20A/250VAC, FABRICADO COM COMPOSTO TERMOPLÁSTICO E COMPONENTES METÁLICOS, MÓDULO NA COR VERMELHA, CONFORME NORMA ABNT NBR 14136 REFERÊNCIA: ENGEDUTO VM20 OU EQUIVALENTE TÉCNICO.</t>
  </si>
  <si>
    <t>TAMPA DE ENCAIXE TIPO MOLA COM DOIS POSTOS TOMADAS 2P+T NBR (2X) PARA CANALETA DE PAREDE ED 114/2, DIMENSÕES (111X40MM), FABRICADA EM ALUMÍNIO EXTRUDADO COM PINTURA BRANCA, COM BLINDAGEM ELETROMAGNÉTICA. REFERÊNCIA: ENGEDUTO T114/2 NBR2 OU EQUIVALENTE TÉCNICO.</t>
  </si>
  <si>
    <t>6.7.2</t>
  </si>
  <si>
    <t>ELETRODUTO RÍGIDO FABRICADO EM AÇO CARBONO ABNT NBR 13057/93, COM ACABAMENTO PRÉ-ZINCADO, DE DIÂMETRO Ø3/4", TIPO MÉDIO, FORNECIDO EM BARRAS DE 3 METROS, ROSCAS ABNT NBR 8133 NAS EXTREMIDADES, UMA LUVA E UM PROTETOR PLÁSTICO.</t>
  </si>
  <si>
    <t>UNIDUT CÔNICO Ø3/4", FABRICADO EM ALUMÍNIO SEM PINTURA</t>
  </si>
  <si>
    <t>6.7.3</t>
  </si>
  <si>
    <t xml:space="preserve"> COMP.ELE.0095 </t>
  </si>
  <si>
    <t xml:space="preserve"> COMP.ELE.0096 </t>
  </si>
  <si>
    <t>CAIXA DE EQUALIZAÇÃO DE POTENCIAIS, DIMENSÕES (210X210X90)MM, FABRICADA EM AÇO COM PINTURA ELETROLÍTICA NA COR CINZA, COM BARRAMENTO DE COBRE DE ESPESSURA 4,76MM, COM 9 FUROS PARA FIXAÇÃO DE TERMINAIS, NÍVEL DE PROTEÇÃO IP20, INDICADA PARA USO INTERNO. REF.: TERMOTÉCNICA OU EQUIVALENTE TÉCNICO. FORNECIMENTO E COLOCAÇÃO</t>
  </si>
  <si>
    <t>TERMINAL DE PRESSÃO FABRICADO EM LATÃO, PARA 1 CABO DE #35MM². REF.: TERMOTÉCNICA OU EQUIVALENTE TÉCNICO.</t>
  </si>
  <si>
    <t>CABO DE COBRE NU 35MM² – 7 FIOS X Ø 2,50 MM (NBR6524)</t>
  </si>
  <si>
    <t>CONECTOR PARAFUSO FENDIDO BIMETÁLICO TIPO SPLIT-BOLT PARA EMENDA OU DERIVAÇÃO DE CABOS, FABRICADO EM COBRE ELETROLÍTICO, PORCA E MIOLO EM LIGA DE COBRE COM ACABAMENTO ESTANHADO PARA 2 CABOS DE #35MM². REF.: TERMOTÉCNICA OU EQUIVALENTE TÉCNICO.</t>
  </si>
  <si>
    <t>6.7.4</t>
  </si>
  <si>
    <t>UNIDUT CÔNICO Ø1" PARA TERMINAL DE ELETRODUTO RÍGIDO, FABRICADO EM ALUMÍNIO, ACABAMENTO PRÉ ZINCADO, FORNECIDO COM 1 PARAFUSO PARA FIXAR O ELETRODUTO.</t>
  </si>
  <si>
    <t>ELETRODUTO FLEXÍVEL METÁLICO TIPO SEALTUBO DE DIÂMETRO Ø2.1/2", FABRICADO COM FITA DE AÇO GALVANIZADO SEM REVESTIMENTO</t>
  </si>
  <si>
    <t>ELETRODUTO FLEXÍVEL METÁLICO TIPO SEALTUBO DE DIÂMETRO Ø2", FABRICADO COM FITA DE AÇO GALVANIZADO SEM REVESTIMENTO</t>
  </si>
  <si>
    <t>CONECTOR MACHO GIRATÓRIO DE DIÂMETRO Ø2.1/2" FABRICADO EM ALUMÍNIO, PARA CONEXÃO COM SEALTUBO, ROSCA BSP.</t>
  </si>
  <si>
    <t>CONECTOR FÊMEA GIRATÓRIA DE DIÂMETRO Ø2.1/2" FABRICADO EM ALUMÍNIO, PARA CONEXÃO COM SEALTUBO, ROSCA BSP.</t>
  </si>
  <si>
    <t>CONECTOR MACHO GIRATÓRIO DE DIÂMETRO Ø2" FABRICADO EM ALUMÍNIO, PARA CONEXÃO COM SEALTUBO, ROSCA BSP.</t>
  </si>
  <si>
    <t>CONDULETE TIPO MÚLTIPLO, MODELO "L", FABRICADO EM LIGA DE ALUMÍNIO FUNDIDO, ACABAMENTO SEM PINTURA, DIMENSÃO (1.1/2"), COM ROSCA BSP CONFORME NORMA ABNT NBR 8133, COM TAMPA, ÍNDICE DE PROTEÇÃO IP31 (USO INTERNO).</t>
  </si>
  <si>
    <t>CONECTOR MÚLTIPLO PARA CONDULETE, COM PARAFUSO, FABRICADO EM LIGA DE ALUMÍNIO FUNDIDO, ACABAMENTO SEM PINTURA, DIMENSÃO 1.1/2".</t>
  </si>
  <si>
    <t>CONDULETE TIPO MÚLTIPLO, MODELO "L", FABRICADO EM LIGA DE ALUMÍNIO FUNDIDO, ACABAMENTO SEM PINTURA, DIMENSÃO (2"), COM ROSCA TIPO BSP CONFORME NORMA ABNT NBR 8133, COM TAMPA, ÍNDICE DE PROTEÇÃO IP31 (USO INTERNO).</t>
  </si>
  <si>
    <t>CONECTOR MÚLTIPLO PARA CONDULETE, COM PARAFUSO, FABRICADO EM LIGA DE ALUMÍNIO FUNDIDO, ACABAMENTO SEM PINTURA, DIMENSÃO 2".</t>
  </si>
  <si>
    <t>CABO UNIPOLAR 0,6/1KV #6MM², CONDUTOR METÁLICO EM FIOS DE COBRE NU, TÊMPERA MOLE, ENCORDOAMENTO CLASSE 5 EXTRA FLEXÍVEL, ISOLAÇÃO DE COMPOSTO TERMOFIXO EM BORRACHA TIPO HEPR, COBERTURA EM COMPOSTO TERMOPLÁSTICO NÃO HALOGENADO TIPO SHF1, TEMPERATURA MÁXIMA EM SERVIÇO CONTÍNUO 90°C, CONFORME OS REQUISITOS DAS NORMAS: ABNT NBR 13248, ABNT NBR 5410 E ABNT NBR 13570.  COR PRETO - FASE</t>
  </si>
  <si>
    <t>CABO UNIPOLAR 0,6/1KV #16MM², CONDUTOR METÁLICO EM FIOS DE COBRE NU, TÊMPERA MOLE, ENCORDOAMENTO CLASSE 5 EXTRA FLEXÍVEL, ISOLAÇÃO DE COMPOSTO TERMOFIXO EM BORRACHA TIPO HEPR, COBERTURA EM COMPOSTO TERMOPLÁSTICO NÃO HALOGENADO TIPO SHF1, TEMPERATURA MÁXIMA EM SERVIÇO CONTÍNUO 90°C, CONFORME OS REQUISITOS DAS NORMAS: ABNT NBR 13248, ABNT NBR 5410 E ABNT NBR 13570. COR PRETO - FASE</t>
  </si>
  <si>
    <t>CABO UNIPOLAR 0,6/1KV #35MM², CONDUTOR METÁLICO EM FIOS DE COBRE NU, TÊMPERA MOLE, ENCORDOAMENTO CLASSE 5 EXTRA FLEXÍVEL, ISOLAÇÃO DE COMPOSTO TERMOFIXO EM BORRACHA TIPO HEPR, COBERTURA EM COMPOSTO TERMOPLÁSTICO NÃO HALOGENADO TIPO SHF1, TEMPERATURA MÁXIMA EM SERVIÇO CONTÍNUO 90°C, CONFORME OS REQUISITOS DAS NORMAS: ABNT NBR 13248, ABNT NBR 5410 E ABNT NBR 13570. COR PRETO - FASE</t>
  </si>
  <si>
    <t>CABO UNIPOLAR 0,6/1KV #50MM², CONDUTOR METÁLICO EM FIOS DE COBRE NU, TÊMPERA MOLE, ENCORDOAMENTO CLASSE 5 EXTRA FLEXÍVEL, ISOLAÇÃO DE COMPOSTO TERMOFIXO EM BORRACHA TIPO HEPR, COBERTURA EM COMPOSTO TERMOPLÁSTICO NÃO HALOGENADO TIPO SHF1, TEMPERATURA MÁXIMA EM SERVIÇO CONTÍNUO 90°C, CONFORME OS REQUISITOS DAS NORMAS: ABNT NBR 13248, ABNT NBR 5410 E ABNT NBR 13570. COR PRETO - FASE</t>
  </si>
  <si>
    <t>CABO UNIPOLAR 0,6/1KV #95MM², CONDUTOR METÁLICO EM FIOS DE COBRE NU, TÊMPERA MOLE, ENCORDOAMENTO CLASSE 5 EXTRA FLEXÍVEL, ISOLAÇÃO DE COMPOSTO TERMOFIXO EM BORRACHA TIPO HEPR, COBERTURA EM COMPOSTO TERMOPLÁSTICO NÃO HALOGENADO TIPO SHF1, TEMPERATURA MÁXIMA EM SERVIÇO CONTÍNUO 90°C, CONFORME OS REQUISITOS DAS NORMAS: ABNT NBR 13248, ABNT NBR 5410 E ABNT NBR 13570. COR PRETO - FASE</t>
  </si>
  <si>
    <t>CABO UNIPOLAR 0,6/1KV #150MM², CONDUTOR METÁLICO EM FIOS DE COBRE NU, TÊMPERA MOLE, ENCORDOAMENTO CLASSE 5 EXTRA FLEXÍVEL, ISOLAÇÃO DE COMPOSTO TERMOFIXO EM BORRACHA TIPO HEPR, COBERTURA EM COMPOSTO TERMOPLÁSTICO NÃO HALOGENADO TIPO SHF1, TEMPERATURA MÁXIMA EM SERVIÇO CONTÍNUO 90°C, CONFORME OS REQUISITOS DAS NORMAS: ABNT NBR 13248, ABNT NBR 5410 E ABNT NBR 13570. COR PRETO - FASE</t>
  </si>
  <si>
    <t>CABO FLEXÍVEL 450/750V #16MM², CONDUTOR METÁLICO EM FIOS DE COBRE NU, TÊMPERA MOLE, ENCORDOAMENTO CLASSE 5 EXTRA FLEXÍVEL, ISOLAÇÃO DE COMPOSTO TERMOPLÁSTICO EM DUPLA CAMADA NÃO HALOGENADO, TEMPERATURA MÁXIMA EM SERVIÇO CONTÍNUO 70°C, CONFORME OS REQUISITOS DAS NORMAS: ABNT NBR 13248, ABNT NBR 5410 E ABNT NBR 13570. COR VERDE - TERRA</t>
  </si>
  <si>
    <t>CABO FLEXÍVEL 450/750V #25MM², CONDUTOR METÁLICO EM FIOS DE COBRE NU, TÊMPERA MOLE, ENCORDOAMENTO CLASSE 5 EXTRA FLEXÍVEL, ISOLAÇÃO DE COMPOSTO TERMOPLÁSTICO EM DUPLA CAMADA NÃO HALOGENADO, TEMPERATURA MÁXIMA EM SERVIÇO CONTÍNUO 70°C, CONFORME OS REQUISITOS DAS NORMAS: ABNT NBR 13248, ABNT NBR 5410 E ABNT NBR 13570. COR VERDE - TERRA</t>
  </si>
  <si>
    <t>CABO FLEXÍVEL 450/750V #50MM², CONDUTOR METÁLICO EM FIOS DE COBRE NU, TÊMPERA MOLE, ENCORDOAMENTO CLASSE 5 EXTRA FLEXÍVEL, ISOLAÇÃO DE COMPOSTO TERMOPLÁSTICO EM DUPLA CAMADA NÃO HALOGENADO, TEMPERATURA MÁXIMA EM SERVIÇO CONTÍNUO 70°C, CONFORME OS REQUISITOS DAS NORMAS: ABNT NBR 13248, ABNT NBR 5410 E ABNT NBR 13570. COR VERDE - TERRA</t>
  </si>
  <si>
    <t>CABO FLEXÍVEL 450/750V #95MM², CONDUTOR METÁLICO EM FIOS DE COBRE NU, TÊMPERA MOLE, ENCORDOAMENTO CLASSE 5 EXTRA FLEXÍVEL, ISOLAÇÃO DE COMPOSTO TERMOPLÁSTICO EM DUPLA CAMADA NÃO HALOGENADO, TEMPERATURA MÁXIMA EM SERVIÇO CONTÍNUO 70°C, CONFORME OS REQUISITOS DAS NORMAS: ABNT NBR 13248, ABNT NBR 5410 E ABNT NBR 13570. COR VERDE - TERRA</t>
  </si>
  <si>
    <t>TERMINAL À COMPRESSÃO TM-16 (16MM²), FURO 5,2MM FABRICADO EM COBRE ELETROLÍTICO ESTANHADO, CONFORME NORMA ABNT NBR 5370 E ABNT NBR 5410. REF.: INTELLI OU EQUIVALENTE TÉCNICO.</t>
  </si>
  <si>
    <t>TERMINAL À COMPRESSÃO TM-25 (25MM²), FURO 8,5MM FABRICADO EM COBRE ELETROLÍTICO ESTANHADO, CONFORME NORMA ABNT NBR 5370 E ABNT NBR 5410. REF.: INTELLI OU EQUIVALENTE TÉCNICO.</t>
  </si>
  <si>
    <t>TERMINAL À COMPRESSÃO TM-35 (35MM²), FURO 8,5MM FABRICADO EM COBRE ELETROLÍTICO ESTANHADO, CONFORME NORMA ABNT NBR 5370 E ABNT NBR 5410. REF.: INTELLI OU EQUIVALENTE TÉCNICO.</t>
  </si>
  <si>
    <t>TERMINAL À COMPRESSÃO TM-50 (50MM²), FURO 8,5MM FABRICADO EM COBRE ELETROLÍTICO ESTANHADO, CONFORME NORMA ABNT NBR 5370 E ABNT NBR 5410. REF.: INTELLI OU EQUIVALENTE TÉCNICO.</t>
  </si>
  <si>
    <t>TERMINAL À COMPRESSÃO TM-95 (95MM²), FURO 10,5MM FABRICADO EM COBRE ELETROLÍTICO ESTANHADO, CONFORME NORMA ABNT NBR 5370 E ABNT NBR 5410. REF.: INTELLI OU EQUIVALENTE TÉCNICO.</t>
  </si>
  <si>
    <t>TERMINAL À COMPRESSÃO TM-150 (150MM²), FURO 13,8MM FABRICADO EM COBRE ELETROLÍTICO ESTANHADO, CONFORME NORMA ABNT NBR 5370 E ABNT NBR 5410. REF.: INTELLI OU EQUIVALENTE TÉCNICO.</t>
  </si>
  <si>
    <t>FORNECIMENTO E INSTALAÇÃO DE PAINEL ELÉTRICO DE SOBREPOR QDT-N-LE -  CONFORME: DIAGRAMA TRIFILAR - DES-P07-PE-ELE-000-143-N06-902.R01 E CADERNO DE ENCARGOS -RET-P07-PE-ELE-000-143-000-901.R01</t>
  </si>
  <si>
    <t>FORNECIMENTO E INSTALAÇÃO DE PAINEL ELÉTRICO DE SOBREPOR QDT-N-LD -  CONFORME: DIAGRAMA TRIFILAR - DES-P07-PE-ELE-000-143-N06-902.R01 E CADERNO DE ENCARGOS -RET-P07-PE-ELE-000-143-000-901.R01</t>
  </si>
  <si>
    <t>FORNECIMENTO E INSTALAÇÃO DE PAINEL ELÉTRICO DE SOBREPOR QDF-N-6P -  CONFORME: DIAGRAMA TRIFILAR - DES-P07-PE-ELE-000-143-N06-902.R01 E CADERNO DE ENCARGOS -RET-P07-PE-ELE-000-143-000-901.R01</t>
  </si>
  <si>
    <t>FORNECIMENTO E INSTALAÇÃO DE PAINEL ELÉTRICO DE SOBREPOR QDF-E-6P -  CONFORME: DIAGRAMA TRIFILAR - DES-P07-PE-ELE-000-143-N06-902.R01 E CADERNO DE ENCARGOS -RET-P07-PE-ELE-000-143-000-901.R01</t>
  </si>
  <si>
    <t>FORNECIMENTO E INSTALAÇÃO DE PAINEL ELÉTRICO DE SOBREPOR QDL-EM-6P -  CONFORME: DIAGRAMA TRIFILAR - DES-P07-PE-ELE-000-143-N06-902.R01 E CADERNO DE ENCARGOS -RET-P07-PE-ELE-000-143-000-901.R01</t>
  </si>
  <si>
    <t>FORNECIMENTO E INSTALAÇÃO DE PAINEL ELÉTRICO DE SOBREPOR QGNB -  CONFORME: DIAGRAMA TRIFILAR - DES-P07-PE-ELE-000-143-N06-902.R01 E CADERNO DE ENCARGOS -RET-P07-PE-ELE-000-143-000-901.R01</t>
  </si>
  <si>
    <t>FORNECIMENTO E INSTALAÇÃO DE PAINEL ELÉTRICO DE SOBREPOR QDNB-6P -  CONFORME: DIAGRAMA TRIFILAR - DES-P07-PE-ELE-000-143-N06-902.R01 E CADERNO DE ENCARGOS -RET-P07-PE-ELE-000-143-000-901.R01</t>
  </si>
  <si>
    <t>FORNECIMENTO E INSTALAÇÃO DE PAINEL ELÉTRICO DE SOBREPOR QDF-HVAC-6P -  CONFORME: DIAGRAMA TRIFILAR - DES-P07-PE-ELE-000-143-N06-104.R01 E CADERNO DE ENCARGOS -RET-P07-PE-ELE-000-143-000-901.R01</t>
  </si>
  <si>
    <t>FORNECIMENTO E INSTALAÇÃO DE NOBREAK 20KVA, ENTRADA E SAIDA TRIFÁSICO EM 220V, COM AUTONOMIA DE 15MINUTOS CONFORME CADERNO DE ENCARGOS -RET-P07-PE-ELE-000-143-000-901.R01. REF.: CM COMANDOS LINEARES OU EQUIVALENTE TÉCNICO.</t>
  </si>
  <si>
    <t>FORNECIMENTO E INSTALAÇÃO DE DISJUNTOR 3F 320A, EM CAIXA MOLDADA, CORRENTE DE CURTO CIRCUITO TRIFÁSICA DE 65KA, A SER INSTALADO NO QGBT-N EXISTENTE, CONFORME CADERNO DE ENCARGOS -RET-P07-PE-ELE-000-143-000-901.R01 E DIAGRAMA UNIFLIAR DES-P07-PE-ELE-001-143-N00-901-R01. REF.: SCHNEIDER OU EQUIVALENTE TÉCNICO.</t>
  </si>
  <si>
    <t>FORNECIMENTO E INSTALAÇÃO DE DISJUNTOR 3F 100A, EM CAIXA MOLDADA, CORRENTE DE CURTO CIRCUITO TRIFÁSICA DE 65KA, A SER INSTALADO NO QGBT-N EXISTENTE, CONFORME CADERNO DE ENCARGOS -RET-P07-PE-ELE-000-143-000-901.R01 E DIAGRAMA UNIFLIAR DES-P07-PE-ELE-001-143-N00-901-R01. REF.: SCHNEIDER OU EQUIVALENTE TÉCNICO.</t>
  </si>
  <si>
    <t>FORNECIMENTO E INSTALAÇÃO DE DISJUNTOR 3F 25A, EM CAIXA MOLDADA, CORRENTE DE CURTO CIRCUITO TRIFÁSICA DE 65KA, A SER INSTALADO NO QGBT-N EXISTENTE, CONFORME CADERNO DE ENCARGOS -RET-P07-PE-ELE-000-143-000-901.R01 E DIAGRAMA UNIFLIAR DES-P07-PE-ELE-001-143-N00-901-R01. REF.: SCHNEIDER OU EQUIVALENTE TÉCNICO.</t>
  </si>
  <si>
    <t>LUMINÁRIA DE EMBUTIR FABRICADA EM AÇO GALVANIZADO COM PINTURA ELETROSTÁTICA NA COR BRANCA, COM ALETAS PARABÓLICAS DE ALUMÍNIO DE ALTO BRILHO, REFERÊNCIA LUMA LTD-1035-E/QD60-4LEDT8, MONTADA COM 04 LÂMPADAS TUBOLED T8 9W 900lm 4000K, REFERÊNCIA OSRAM OU SIMILAR</t>
  </si>
  <si>
    <t>PAINEL LED DE EMBUTIR RECUADO, FABRICADO EM POLICARBONATO NA COR PRETA, 30W 2050LM 4000K. REFERÊNCIA: STELLA DEEP 30W, STH8905PTO/40 OU EQUIVALENTE TÉCNICO</t>
  </si>
  <si>
    <t>SPOT DE EMBUTIR RECUADO DIRECIONÁVEL, FABRICADO EM ALUMÍNIO NA COR PRETA, REFERÊNCIA STELLA SQUARE AR70 STH8930PTO OU EQUIVALENTE TÉCNICO. MONTADA COM LÂMPADA AR70 12° 4,8W 300LM 2700K, REFERÊNCIA STELLA AR70 ECO 12°, STH8433/27 OU EQUIVALENTE TÉCNICO</t>
  </si>
  <si>
    <t>LUMINÁRIA TIPO PLAFON DE SOBREPOR RECUADO DIRECIONÁVEL FABRICADO EM ALUMÍNIO NA COR PRETA,  REFERÊNCIA STELLA SQUARE AR111 STH8935PTO. MONTADA COM LÂMPADA AR111 24° 12W 950lm 2700K, REFERÊNCIA STELLA AR111 ECO 24°, STH8444/27 OU SIMILAR</t>
  </si>
  <si>
    <t>PERFIL DE EMBUTIR 36mm x 5500mm EM ALUMÍNIO E POLIPROPILENO, COM LED 20W BRANCO QUENTE 3000K, NA COR PRETO, DA LOSCH OU SIMILAR</t>
  </si>
  <si>
    <t>PERFIL DE SOBREPOR 36mm x 750mm EM ALUMÍNIO E POLIPROPILENO, COM LED 20W BRANCO QUENTE 3000K, NA COR PRETO, DA LOSCH OU SIMILAR</t>
  </si>
  <si>
    <t>PERFIL DE SOBREPOR 36mm x 6000mm EM ALUMÍNIO E POLIPROPILENO, COM LED 20W BRANCO QUENTE 3000K, NA COR PRETO, DA LOSCH OU SIMILAR</t>
  </si>
  <si>
    <t>PERFIL PENDENTE COM DUAS FONTES DE LUZ (DIRECIONADA PARA CIMA E PARA BAIXO) EM ALUMÍNIO EXTRUDADO ANODIZADO COM DIFUSOR EM POLICARBONATO LEITOSO, COM FITA DE LED DE ALTA EFICIÊNCIA DE 22,5W/M BRANCO NEUTRO (4000K), 50x1500mm, KYOTO PENDENTE UP &amp; DOWN, DA LEMCA OU SIMILAR</t>
  </si>
  <si>
    <t>PERFIL DE EMBUTIR RECUADO, FABRICADO EM ALUMÍNO NA COR BRANCA, 23W 1000LM 2700K. REFERÊNCIA: STELLA ARCHI STH20991BR/27 OU EQUIVALENTE TÉCNICO</t>
  </si>
  <si>
    <t xml:space="preserve"> COMP.ELE.0097 </t>
  </si>
  <si>
    <t xml:space="preserve"> COMP.ELE.0098 </t>
  </si>
  <si>
    <t xml:space="preserve"> COMP.ELE.0099 </t>
  </si>
  <si>
    <t xml:space="preserve"> COMP.ELE.0100 </t>
  </si>
  <si>
    <t xml:space="preserve"> COMP.ELE.0101 </t>
  </si>
  <si>
    <t xml:space="preserve"> COMP.ELE.0102 </t>
  </si>
  <si>
    <t xml:space="preserve"> COMP.ELE.0103 </t>
  </si>
  <si>
    <t xml:space="preserve"> COMP.ELE.0104 </t>
  </si>
  <si>
    <t xml:space="preserve"> COMP.ELE.0105 </t>
  </si>
  <si>
    <t xml:space="preserve"> COMP.ELE.0106 </t>
  </si>
  <si>
    <t xml:space="preserve"> COMP.ELE.0107 </t>
  </si>
  <si>
    <t xml:space="preserve"> COMP.ELE.0108 </t>
  </si>
  <si>
    <t xml:space="preserve"> COMP.ELE.0109 </t>
  </si>
  <si>
    <t xml:space="preserve"> COMP.ELE.0110 </t>
  </si>
  <si>
    <t xml:space="preserve"> COMP.ELE.0111 </t>
  </si>
  <si>
    <t xml:space="preserve"> COMP.ELE.0112 </t>
  </si>
  <si>
    <t xml:space="preserve"> COMP.ELE.0113 </t>
  </si>
  <si>
    <t xml:space="preserve"> COMP.ELE.0114 </t>
  </si>
  <si>
    <t xml:space="preserve"> COMP.ELE.0115 </t>
  </si>
  <si>
    <t xml:space="preserve"> COMP.ELE.0116 </t>
  </si>
  <si>
    <t xml:space="preserve"> COMP.ELE.0117 </t>
  </si>
  <si>
    <t xml:space="preserve"> COMP.ELE.0118 </t>
  </si>
  <si>
    <t xml:space="preserve"> COMP.ELE.0119 </t>
  </si>
  <si>
    <t xml:space="preserve"> COMP.ELE.0120 </t>
  </si>
  <si>
    <t xml:space="preserve"> COMP.ELE.0121 </t>
  </si>
  <si>
    <t xml:space="preserve"> COMP.ELE.0122 </t>
  </si>
  <si>
    <t xml:space="preserve"> COMP.ELE.0123 </t>
  </si>
  <si>
    <t xml:space="preserve"> COMP.ELE.0124 </t>
  </si>
  <si>
    <t xml:space="preserve"> COMP.ELE.0125 </t>
  </si>
  <si>
    <t xml:space="preserve"> COMP.ELE.0127 </t>
  </si>
  <si>
    <t xml:space="preserve"> COMP.ELE.0128 </t>
  </si>
  <si>
    <t xml:space="preserve"> COMP.ELE.0129 </t>
  </si>
  <si>
    <t xml:space="preserve"> COMP.ELE.0130 </t>
  </si>
  <si>
    <t xml:space="preserve"> COMP.ELE.0131 </t>
  </si>
  <si>
    <t>MÓDULO DE TOMADA RJ45 FÊMEA (KEYSTONE) GIGALAN CAT.6 PARA CABO TIPO U/UTP, FABRICADO COM MATERIAL TERMOPLÁSTICO NÃO PROPAGANTE A CHAMA NA COR BRANCA, COM CONEXÃO PADRÃO 110 IDC, 8 VIAS, PARA CONDUTORES DE 22 A 26 AWG, CONFORME NORMAS NBR14565 E ANSI/TIA 568, INSTALADO NA CANALETA</t>
  </si>
  <si>
    <t>TOMADA DE REDE RJ45 - FORNECIMENTO E INSTALAÇÃO. AF_11/2019</t>
  </si>
  <si>
    <t>CONJUNTO (PLACA COM SUPORTE COM 1 POSTO PARA TOMADA RJ45) DE DIMENSÃO 4X2" MONTADO COM 2 TOMADAS RJ45 FÊMEA (KEYSTONE) GIGALAN CAT.6 PARA CABO TIPO U/UTP, FABRICADO COM MATERIAL TERMOPLÁSTICO NÃO PROPAGANTE A CHAMA NA COR BRANCA, COM CONEXÃO PADRÃO 110 IDC, 8 VIAS, PARA CONDUTORES DE 22 A 26 AWG, CONFORME NORMAS NBR14565 E ANSI/TIA 568</t>
  </si>
  <si>
    <t>CURVA 90º PARA ELETRODUTO RÍGIDO FABRICADO EM PVC DE DIÂMETRO Ø1", CONFORME NORMA ABNT NBR 15465, ROSCÁVEL, NÃO PROPAGANTE DE CHAMA, COR PRETA.</t>
  </si>
  <si>
    <t>CURVA PARA ELETRODUTO FABRICADO EM PVC NA COR CINZA, DE DIÂMETRO Ø1", CONFORME NORMA ABNT NBR 15465, SEM ROSCA, NÃO PROPAGANTE DE CHAMA. REF.: CONDULETE TOP TIGRE ®</t>
  </si>
  <si>
    <t>CAIXA DE EMBUTIR PARA ALVENARIA, DE DIMENSÃO 4"X2", TIPO RETANGULAR, FABRICADA EM PVC ANTICHAMA, COM ENTRADAS 32MM(Ø1"), EM CONFORMIDADE COM A NORMA ABNT NBR 5431.</t>
  </si>
  <si>
    <t>CAIXA DE EMBUTIR PARA DRYWALL, DIMENSÃO 4X2", FABRICADA EM PVC ANTICHAMA, COM ENTRADAS 32MM(Ø1"), CONFORME ABNT NBR 5431.</t>
  </si>
  <si>
    <t xml:space="preserve"> COMP.ELE.0132 </t>
  </si>
  <si>
    <t xml:space="preserve"> COMP.TEL.0006 </t>
  </si>
  <si>
    <t xml:space="preserve"> COMP.ELE.0133 </t>
  </si>
  <si>
    <t>HVAC</t>
  </si>
  <si>
    <t>UNIDADES CONDENSADORAS (SISTEMA VRF)</t>
  </si>
  <si>
    <t>FORNECIMENTO E INSTALAÇÃO DE UC-01 - VRF - 25000 M3/H</t>
  </si>
  <si>
    <t>FORNECIMENTO E INSTALAÇÃO DE UC-02 - MINI VRF - 2800 M3/H</t>
  </si>
  <si>
    <t xml:space="preserve"> COMP.VAC.0001 </t>
  </si>
  <si>
    <t xml:space="preserve"> COMP.VAC.0002 </t>
  </si>
  <si>
    <t>UNIDADES EVAPORADORAS (SISTEMA VRF)</t>
  </si>
  <si>
    <t>FORNECIMENTO E INSTALAÇÃO DE UE-01 - BUILT IN - 4,5 TR</t>
  </si>
  <si>
    <t>FORNECIMENTO E INSTALAÇÃO DE UE-02 - PISO TETO - 4,5 TR</t>
  </si>
  <si>
    <t>FORNECIMENTO E INSTALAÇÃO DE UE-03 - HI-WALL - 2 TR</t>
  </si>
  <si>
    <t>FORNECIMENTO E INSTALAÇÃO DE UE-04 - HI-WALL - 1 TR</t>
  </si>
  <si>
    <t>FORNECIMENTO E INSTALAÇÃO DE UE-05 - HI-WALL - 0,75 TR</t>
  </si>
  <si>
    <t>FORNECIMENTO E INSTALAÇÃO DE UE-06/06R - HI-WALL - 1,7 TR</t>
  </si>
  <si>
    <t>FORNECIMENTO E INSTALAÇÃO DE UE-07 - HI-WALL - 2,5 TR</t>
  </si>
  <si>
    <t>FORNECIMENTO E INSTALAÇÃO DE UE-08 - PISO TETO - 3,0 TR</t>
  </si>
  <si>
    <t xml:space="preserve"> COMP.VAC.0003 </t>
  </si>
  <si>
    <t xml:space="preserve"> COMP.VAC.0046 </t>
  </si>
  <si>
    <t xml:space="preserve"> COMP.VAC.0047 </t>
  </si>
  <si>
    <t xml:space="preserve"> COMP.VAC.0048 </t>
  </si>
  <si>
    <t xml:space="preserve"> COMP.VAC.0049 </t>
  </si>
  <si>
    <t xml:space="preserve"> COMP.VAC.0050 </t>
  </si>
  <si>
    <t xml:space="preserve"> COMP.VAC.0051 </t>
  </si>
  <si>
    <t xml:space="preserve"> COMP.VAC.0052 </t>
  </si>
  <si>
    <t>VENTILADORES</t>
  </si>
  <si>
    <t>VENTILADOR VI-01 - 4500 M3/H - MODELO BBF 450 DA BERLINERLUFT OU SIMILAR. FORNECIMENTO E INSTALAÇÃO</t>
  </si>
  <si>
    <t>VENTILADOR VI-02 - 4500 M3/H - MODELO BBF 450 DA BERLINERLUFT OU SIMILAR. FORNECIMENTO E INSTALAÇÃO</t>
  </si>
  <si>
    <t>VENTILADOR VE-01/01R - 1500 M3/H - MODELO BBT 200 DA BERLINERLUFT OU SIMILAR. FORNECIMENTO E INSTALAÇÃO</t>
  </si>
  <si>
    <t>FORNECIMENTO E INSTALAÇÃO DE VK-01 - 150 M3/H - SICFLUX</t>
  </si>
  <si>
    <t>CALÇO PARA VIBRAÇÃO "VI-01,02 E VE-01/01R". FORNECIMENTO E COLOCAÇÃO</t>
  </si>
  <si>
    <t xml:space="preserve"> COMP.VAC.0004 </t>
  </si>
  <si>
    <t xml:space="preserve"> COMP.VAC.0005 </t>
  </si>
  <si>
    <t xml:space="preserve"> COMP.VAC.0006 </t>
  </si>
  <si>
    <t xml:space="preserve"> COMP.VAC.0008 </t>
  </si>
  <si>
    <t xml:space="preserve"> COMP.VAC.0007 </t>
  </si>
  <si>
    <t>REDE DE DUTOS ISOLADA E SUPORTADA - AR CONDICIONADO</t>
  </si>
  <si>
    <t>FORNECIMENTO E INSTALAÇÃO DE DUTO PARA CONDICIONAMENTO DE AR, CHAVETADO EM CHAPA DE AÇO GALVANIZADO, NAS DIVERSAS BITOLAS, ISOLADO COM MANTA DE LÃ DE VIDRO REVESTIDA COM FOLHA DE ALUMÍNIO, INCLUSIVE CINTAS, FITAS, SUPORTES PINTADOS, E DEMAIS ITENS NECESSÁRIOS, EXCLUSIVE GRELHAS E DIFUSORES</t>
  </si>
  <si>
    <t>FORNECIMENTO E INSTALAÇÃO DE DUTO FLEXÍVEL ISOLADO TERMICAMENTE 150MM</t>
  </si>
  <si>
    <t>FORNECIMENTO E INSTALAÇÃO DE COLARINHO COM DAMPER BORBOLETA 150MM</t>
  </si>
  <si>
    <t>PÇ</t>
  </si>
  <si>
    <t xml:space="preserve"> COMP.VAC.0009 </t>
  </si>
  <si>
    <t xml:space="preserve"> COMP.VAC.0010 </t>
  </si>
  <si>
    <t xml:space="preserve"> COMP.VAC.0011 </t>
  </si>
  <si>
    <t>REDE DE DUTOS SUPORTADA - VENTILAÇÃO/EXAUSTÃO</t>
  </si>
  <si>
    <t>FORNECIMENTO E INSTALAÇÃO DE DUTO PARA EXAUSTÃO DE AR / VENTILAÇÃO, EM CHAPA DE AÇO GALVANIZADO, NAS DIVERSAS BITOLAS, INCLUSIVE CINTAS, FITAS, SUPORTES PINTADOS, E DEMAIS ITENS NECESSÁRIOS, EXCLUSIVE GRELHAS E DIFUSORES</t>
  </si>
  <si>
    <t>FORNECIMENTO E INSTALAÇÃO DE DUTO FLEXÍVEL SEM ISOLAMENTO 100MM</t>
  </si>
  <si>
    <t>FORNECIMENTO E INSTALAÇÃO DE COLARINHO COM DAMPER BORBOLETA 100MM</t>
  </si>
  <si>
    <t xml:space="preserve"> COMP.VAC.0012 </t>
  </si>
  <si>
    <t xml:space="preserve"> COMP.VAC.0013 </t>
  </si>
  <si>
    <t xml:space="preserve"> COMP.VAC.0014 </t>
  </si>
  <si>
    <t>BOCA DE AR (DIFUSÃO)</t>
  </si>
  <si>
    <t>FORNECIMENTO E INSTALAÇÃO DE DIFUSOR PARA INSUFL. C/ CX PLENUM E COLARINHO C/ REG. 150MM</t>
  </si>
  <si>
    <t>FORNECIMENTO E INSTALAÇÃO DE GRELHA DE INSUFL. DUPLA DEFLEXÃO C/ REG. 425X165MM</t>
  </si>
  <si>
    <t>FORNECIMENTO E INSTALAÇÃO DE VENEZIANA INDEVASSÁVEL P/ PORTA 325X225MM</t>
  </si>
  <si>
    <t>FORNECIMENTO E INSTALAÇÃO DE GRELHA DE INSUFL. DUPLA DEFLEXÃO C/ REG. 425X125MM</t>
  </si>
  <si>
    <t>FORNECIMENTO E INSTALAÇÃO DE GRELHA DE RETORNO DUPLA DEFLEXÃO C/ REG. 1025X325MM</t>
  </si>
  <si>
    <t>FORNECIMENTO E INSTALAÇÃO DE GRELHA DE INSUFL. DUPLA DEFLEXÃO C/ REG. 225X125MM</t>
  </si>
  <si>
    <t>FORNECIMENTO E INSTALAÇÃO DE GRELHA DE INSUFL. DUPLA DEFLEXÃO C/ REG. 225X165MM</t>
  </si>
  <si>
    <t>FORNECIMENTO E INSTALAÇÃO DE GRELHA DE EXAUSTÃO 225X165MM (MOD. AR-AG)</t>
  </si>
  <si>
    <t>FORNECIMENTO E INSTALAÇÃO DE DAMPER LÂMINAS OPOSTAS 400X200MM</t>
  </si>
  <si>
    <t>FORNECIMENTO E INSTALAÇÃO DE DAMPER LÂMINAS OPOSTAS 250X200MM</t>
  </si>
  <si>
    <t>FORNECIMENTO E INSTALAÇÃO DE DAMPER DE SOBREPRESSÃO 300X200MM</t>
  </si>
  <si>
    <t>FORNECIMENTO E INSTALAÇÃO DE DAMPER LÂMINAS OPOSTAS 500X350MM</t>
  </si>
  <si>
    <t>FORNECIMENTO E INSTALAÇÃO DE DAMPER LÂMINAS OPOSTAS 200X150MM</t>
  </si>
  <si>
    <t>FORNECIMENTO E INSTALAÇÃO DE VENEZIANA DE EXTERIOR  768X768MM</t>
  </si>
  <si>
    <t>FORNECIMENTO E INSTALAÇÃO DE VENEZIANA DE EXTERIOR  785X330MM</t>
  </si>
  <si>
    <t xml:space="preserve"> COMP.VAC.0015 </t>
  </si>
  <si>
    <t xml:space="preserve"> COMP.VAC.0016 </t>
  </si>
  <si>
    <t xml:space="preserve"> COMP.VAC.0017 </t>
  </si>
  <si>
    <t xml:space="preserve"> COMP.VAC.0018 </t>
  </si>
  <si>
    <t xml:space="preserve"> COMP.VAC.0019 </t>
  </si>
  <si>
    <t xml:space="preserve"> COMP.VAC.0020 </t>
  </si>
  <si>
    <t xml:space="preserve"> COMP.VAC.0021 </t>
  </si>
  <si>
    <t xml:space="preserve"> COMP.VAC.0022 </t>
  </si>
  <si>
    <t xml:space="preserve"> COMP.VAC.0023 </t>
  </si>
  <si>
    <t xml:space="preserve"> COMP.VAC.0024 </t>
  </si>
  <si>
    <t xml:space="preserve"> COMP.VAC.0025 </t>
  </si>
  <si>
    <t xml:space="preserve"> COMP.VAC.0026 </t>
  </si>
  <si>
    <t xml:space="preserve"> COMP.VAC.0027 </t>
  </si>
  <si>
    <t xml:space="preserve"> COMP.VAC.0028 </t>
  </si>
  <si>
    <t xml:space="preserve"> COMP.VAC.0029 </t>
  </si>
  <si>
    <t>TUBULAÇÃO DE COBRE ISOLADA E SUPORTADA COM PROT. MECÂNICA</t>
  </si>
  <si>
    <t>FORNECIMENTO E INSTALAÇÃO DE Ø 6,35 MM</t>
  </si>
  <si>
    <t>FORNECIMENTO E INSTALAÇÃO DE Ø 9,35 MM</t>
  </si>
  <si>
    <t>FORNECIMENTO E INSTALAÇÃO DE Ø 12,7 MM</t>
  </si>
  <si>
    <t>FORNECIMENTO E INSTALAÇÃO DE Ø 15,9 MM</t>
  </si>
  <si>
    <t>FORNECIMENTO E INSTALAÇÃO DE Ø 19,1 MM</t>
  </si>
  <si>
    <t>FORNECIMENTO E INSTALAÇÃO DE Ø 22,2 MM</t>
  </si>
  <si>
    <t>FORNECIMENTO E INSTALAÇÃO DE Ø 25,4 MM</t>
  </si>
  <si>
    <t>FORNECIMENTO E INSTALAÇÃO DE Ø 31,8 MM</t>
  </si>
  <si>
    <t>FORNECIMENTO E INSTALAÇÃO DE Ø 34,9 MM</t>
  </si>
  <si>
    <t>FORNECIMENTO E INSTALAÇÃO DE Ø 38,1 MM</t>
  </si>
  <si>
    <t>FORNECIMENTO E INSTALAÇÃO DE Ø 41,3 MM</t>
  </si>
  <si>
    <t>FORNECIMENTO E INSTALAÇÃO DE JUNTAS DE DERIVAÇÃO</t>
  </si>
  <si>
    <t>FORNECIMENTO E INSTALAÇÃO DE REDUÇÕES</t>
  </si>
  <si>
    <t>FORNECIMENTO E INSTALAÇÃO DE GÁS REFRIGERANTE R410A</t>
  </si>
  <si>
    <t>FORNECIMENTO E INSTALAÇÃO DE NITROGÊNCIO PARA TESTES</t>
  </si>
  <si>
    <t>VB</t>
  </si>
  <si>
    <t xml:space="preserve"> COMP.VAC.0030 </t>
  </si>
  <si>
    <t xml:space="preserve"> COMP.VAC.0031 </t>
  </si>
  <si>
    <t xml:space="preserve"> COMP.VAC.0032 </t>
  </si>
  <si>
    <t xml:space="preserve"> COMP.VAC.0033 </t>
  </si>
  <si>
    <t xml:space="preserve"> COMP.VAC.0034 </t>
  </si>
  <si>
    <t xml:space="preserve"> COMP.VAC.0035 </t>
  </si>
  <si>
    <t xml:space="preserve"> COMP.VAC.0036 </t>
  </si>
  <si>
    <t xml:space="preserve"> COMP.VAC.0038 </t>
  </si>
  <si>
    <t xml:space="preserve"> COMP.VAC.0037 </t>
  </si>
  <si>
    <t xml:space="preserve"> COMP.VAC.0039 </t>
  </si>
  <si>
    <t xml:space="preserve"> COMP.VAC.0040 </t>
  </si>
  <si>
    <t xml:space="preserve"> COMP.VAC.0041 </t>
  </si>
  <si>
    <t xml:space="preserve"> COMP.VAC.0042 </t>
  </si>
  <si>
    <t xml:space="preserve"> COMP.VAC.0043 </t>
  </si>
  <si>
    <t xml:space="preserve"> COMP.VAC.0044 </t>
  </si>
  <si>
    <t xml:space="preserve"> COMP.VAC.0045 </t>
  </si>
  <si>
    <t>INTERLIGAÇÃO ELÉTRICA DE UNIDADES CONDENSADORAS UC-01 - UC02</t>
  </si>
  <si>
    <t>INTERLIGAÇÃO ELÉTRICA DE UNIDADES EVAPORADORAS UE-01 A EU-08</t>
  </si>
  <si>
    <t>INTERLIGAÇÃO ELÉTRICA DE VENTILADORES VI-01, VI-02, VE-01/01R</t>
  </si>
  <si>
    <t>INTERLIGAÇÃO ELÉTRICA DE VK-01</t>
  </si>
  <si>
    <t>CABO DE COMANDO BLINDADO (COMUNICAÇÃO ENTRE AS UNIDADES). FORNECIMENTO E COLOCAÇÃO</t>
  </si>
  <si>
    <t>INTERLIGAÇÕES ELÉTRICAS PARA EQUIPAMENTOS:</t>
  </si>
  <si>
    <t xml:space="preserve"> COMP.DEM.0006 </t>
  </si>
  <si>
    <t>DEMOLIÇÕES E TRANSPORTE</t>
  </si>
  <si>
    <t>ABERTURA E RECOMPOSIÇÃO DE LAJES, FORROS E PAREDES, ETC</t>
  </si>
  <si>
    <t>START UP DOS EQUIPAMENTOS, TESTES, AJUSTES, BALANCEAMENTO DOS SISTEMAS</t>
  </si>
  <si>
    <t>TREINAMENTO DAS EQUIPES DE OPERAÇÃO E DE MANUTENÇÃO</t>
  </si>
  <si>
    <t xml:space="preserve"> COMP.COM.0001 </t>
  </si>
  <si>
    <t xml:space="preserve"> COMP.COM.0002 </t>
  </si>
  <si>
    <t>PLACA EM CHAPA DE ACM 3mm, NA COR CINZA ESCURO</t>
  </si>
  <si>
    <t xml:space="preserve"> COMP.SIN.0007 </t>
  </si>
  <si>
    <t>DESENHO INDUSTRIAL PRODUTO (MARCENARIA) - PLATAFORMA DE ENSINO</t>
  </si>
  <si>
    <t>BANCADA SECA, 152X60cm, h=90cm, EM CHAPA DE MDF, e=30mm, SAIA, h=7cm, EM CHAPA DE MDF, e=20mm, E FRONTÃO, h=10cm, EM CHAPA DE MDF, e=18mm, REVESTIDO COM LAMINADO NATURAL TAUARI, COM SUPORTE INVISÍVEL TIPO T 30cm EM AÇO CARBONO BICROMATIZADO</t>
  </si>
  <si>
    <t>PRATELEIRA, 17,2X40cm, EM CHAPA DE MDF, e=30mm, REVESTIDO COM LAMINADO NATURAL TAUARI COM SUPORTE MÃO FRANCESA REFORÇADA 30cm EM AÇO CARBONO COM PINTURA NA COR PRETA</t>
  </si>
  <si>
    <t>ARQUIBANCADA EM COMPENSADO NAVAL, e=20mm, E PAINEL EM COMPENSADO NAVAL, e=15mm, AMBOS COM TRATAMENTO EM VERNIZ ACETINADO E ESTRUTURA EM METALON CHAPA 16 25mm</t>
  </si>
  <si>
    <t xml:space="preserve"> COMP.BANC.0003 </t>
  </si>
  <si>
    <t xml:space="preserve"> COMP.MARSER.0002 </t>
  </si>
  <si>
    <t>COBERTURA TÉCNICA</t>
  </si>
  <si>
    <t>PORTA EM ALUMÍNIO DE ABRIR TIPO VENEZIANA COM GUARNIÇÃO, FIXAÇÃO COM PARAFUSOS - FORNECIMENTO E INSTALAÇÃO. AF_12/2019</t>
  </si>
  <si>
    <t>VÁLVULA DE ESFERA BRUTA, BRONZE, ROSCÁVEL, 3/4'' - FORNECIMENTO E INSTALAÇÃO. AF_08/2021</t>
  </si>
  <si>
    <t>JOELHO 90 GRAUS COM BUCHA DE LATÃO, PVC, SOLDÁVEL, DN 25MM, X 3/4 INSTALADO EM RAMAL OU SUB-RAMAL DE ÁGUA - FORNECIMENTO E INSTALAÇÃO. AF_06/2022</t>
  </si>
  <si>
    <t>LUVA DE REDUÇÃO, PVC, SOLDÁVEL, DN 32MM X 25MM, INSTALADO EM RAMAL OU SUB-RAMAL DE ÁGUA - FORNECIMENTO E INSTALAÇÃO. AF_06/2022</t>
  </si>
  <si>
    <t>7.3</t>
  </si>
  <si>
    <t>7.3.2</t>
  </si>
  <si>
    <t>7.3.1</t>
  </si>
  <si>
    <t>CABO DE COBRE FLEXÍVEL ISOLADO, 95 MM², ANTI-CHAMA 0,6/1,0 KV, PARA REDE ENTERRADA DE DISTRIBUIÇÃO DE ENERGIA ELÉTRICA - FORNECIMENTO E INSTALAÇÃO. AF_12/2021</t>
  </si>
  <si>
    <t>CABO DE COBRE FLEXÍVEL ISOLADO, 50 MM², ANTI-CHAMA 0,6/1,0 KV, PARA REDE ENTERRADA DE DISTRIBUIÇÃO DE ENERGIA ELÉTRICA - FORNECIMENTO E INSTALAÇÃO. AF_12/2021</t>
  </si>
  <si>
    <t>CABO DE COBRE FLEXÍVEL ISOLADO, 25 MM², ANTI-CHAMA 0,6/1,0 KV, PARA REDE ENTERRADA DE DISTRIBUIÇÃO DE ENERGIA ELÉTRICA - FORNECIMENTO E INSTALAÇÃO. AF_12/2021</t>
  </si>
  <si>
    <t>QDF-UC (PROVISÓRIO) 380V : QUADRO ELETRICO AUTOPORTANTE, TTA, IP 54, FORMA CONSTRUTIVA 2B, 380V, 3F+N+T, 160A -35KA, COMPOSTO POR: DPS CLASSE II -40KA,, MULTIMEDIDOR DE GRANDEZAS ELETRICAS, SINALIZAÇÃO DE FASE, CONFORME DESENHO: E143A100</t>
  </si>
  <si>
    <t>TRANSFORMADOR A SECO TRIFÁSICO DE BAIXA TENSÃO 220/380V, IP 66, 112,5KVA</t>
  </si>
  <si>
    <t xml:space="preserve"> COMP.ELE.0134 </t>
  </si>
  <si>
    <t xml:space="preserve"> COMP.ELE.0135 </t>
  </si>
  <si>
    <t>DISTRIBUIÇÃO HVAC</t>
  </si>
  <si>
    <t>CABO UNIPOLAR 0,6/1KV #16MM², CONDUTOR METÁLICO EM FIOS DE COBRE NU, TÊMPERA MOLE, ENCORDOAMENTO CLASSE 5 EXTRA FLEXÍVEL, ISOLAÇÃO DE COMPOSTO TERMOFIXO EM BORRACHA TIPO HEPR, COBERTURA EM COMPOSTO TERMOPLÁSTICO NÃO HALOGENADO TIPO SHF1, TEMPERATURA MÁXIMA EM SERVIÇO CONTÍNUO 90°C, CONFORME OS REQUISITOS DAS NORMAS: ABNT NBR 13248, ABNT NBR 5410 E ABNT NBR 13570.COR PRETO - FASE</t>
  </si>
  <si>
    <t>CABO FLEXÍVEL 450/750V #16MM², CONDUTOR METÁLICO EM FIOS DE COBRE NU, TÊMPERA MOLE, ENCORDOAMENTO CLASSE 5 EXTRA FLEXÍVEL, ISOLAÇÃO DE COMPOSTO TERMOPLÁSTICO EM DUPLA CAMADA NÃO HALOGENADO, TEMPERATURA MÁXIMA EM SERVIÇO CONTÍNUO 70°C, CONFORME OS REQUISITOS DAS NORMAS: ABNT NBR 13248, ABNT NBR 5410 E ABNT NBR 13570.COR VERDE - TERRA</t>
  </si>
  <si>
    <t>ELETRODUTO FLEXÍVEL METÁLICO TIPO SEALTUBO DE DIÂMETRO Ø1 1/2", FABRICADO EM ESPIRAL COM FITA DE AÇO CARBONO ZINCADO E REVESTIDO EXTERNAMENTE COM PVC EXTRUDADO NA COR PRETA.</t>
  </si>
  <si>
    <t>CONECTOR MACHO GIRATÓRIO DE DIÂMETRO Ø1 1/2", FABRICADO EM ALUMÍNIO, PARA CONEXÃO COM SEALTUBO, ROSCA BSP.</t>
  </si>
  <si>
    <t xml:space="preserve"> COMP.ELE.0136 </t>
  </si>
  <si>
    <t xml:space="preserve"> COMP.ELE.0137 </t>
  </si>
  <si>
    <t xml:space="preserve">COBERTURA </t>
  </si>
  <si>
    <t>PAPEL KRAFT BETUMADO</t>
  </si>
  <si>
    <t>PLACA ""COBERTURA TÉCNICA"" EM CHAPA DE CHAPA DE AÇO GALVANIZADO 1,25mm (360mm x 160mm) COM PINTURA ELETROSTÁTICA NA COR CINZA, TEXTOS E GRAVADOS EM IMPRESSÃO DIGITAL DE ALTA DEVINIÇÃO COM TINTA UV</t>
  </si>
  <si>
    <t>DISPOSITIVO DE ANCORAGEM com HASTE ROSCADA UNC 1/2" 16 CM, AMPOLA CHUMB. QUÍMICO 1/2" 12 MM, MANILHA PARA CABO DE AÇO 10 MM PESADA, SAPATILHA PARA CABO DE AÇO 10 MM PESADA, GRAMPOS PARA CABO DE AÇO 10 MM PESADO, ESTICADOR DE CABO, INDICADOR DE TENSÃO, ABSORVEDOR DE ENERGIA/QUEDA</t>
  </si>
  <si>
    <t>PLACA PORTA TIPO 2 - PLACA "COBERTURA TÉCNICA" EM CHAPA DE CHAPA DE AÇO GALVANIZADO 1,25mm (360mm x 160mm) COM PINTURA ELETROSTÁTICA NA COR CINZA, TEXTOS E GRAVADOS EM IMPRESSÃO DIGITAL DE ALTA DEVINIÇÃO COM TINTA UV</t>
  </si>
  <si>
    <t>PLACA DE RISCO SOMENTE PESSOAS AUTORIZADAS EM AÇO GALVANIZADO e=1,25mm (300mm x 200mm) COM PINTURA ELETROSTATICA EPÓXI A PÓ NA COR AMARELO, PICTORGRAMA E TEXTO EM IMPRESSÃO EM SILKSCREEN COM TINTA AUTOMOTIVA PRETO FOSCO</t>
  </si>
  <si>
    <t>PLACA DE SAÍDA DE EMERGÊNCIA À ESQUERDA EM AÇO GALVANIZADO e=1,25mm (252mm x 126 mm) COM PINTURA ELETROSTATICA EPÓXI A PÓ NA COR VERDE, PICTORGRAMA EM IMPRESSÃO EM SILKSCREEN COM TINTA GLOW BRANCO LUMINESCENTE</t>
  </si>
  <si>
    <t>PLACA DE SAÍDA DE EMERGÊNCIA À DIREITA EM AÇO GALVANIZADO e=1,25mm (252mm x 126 mm) COM PINTURA ELETROSTATICA EPÓXI A PÓ NA COR VERDE, PICTORGRAMA EM IMPRESSÃO EM SILKSCREEN COM TINTA GLOW BRANCO LUMINESCENTE</t>
  </si>
  <si>
    <t>SERVIÇOS DE CONCLUSÃO DE OBRA</t>
  </si>
  <si>
    <t>LIMPEZA FINAL DA OBRA</t>
  </si>
  <si>
    <t>OPERAÇÃO ASSISTIDA</t>
  </si>
  <si>
    <t xml:space="preserve"> COMP.LIMP.0003 </t>
  </si>
  <si>
    <t xml:space="preserve"> COMP.OA.0001 </t>
  </si>
  <si>
    <t xml:space="preserve">PROJETO "AS BUILT" / ART </t>
  </si>
  <si>
    <t>PROJETOS "AS BUILT" DE ARQUITETURA</t>
  </si>
  <si>
    <t>PROJETOS "AS BUILT" DE ESTRUTURAS</t>
  </si>
  <si>
    <t>PROJETOS "AS BUILT" DE INSTALAÇÕES HIDROSANITÁRIAS</t>
  </si>
  <si>
    <t>PROJETOS "AS BUILT" DE INSTALAÇÕES ELÉTRICAS</t>
  </si>
  <si>
    <t>PROJETOS "AS BUILT" DE TELEMÁTICAS</t>
  </si>
  <si>
    <t>PROJETOS "AS BUILT" DE AR CONDICIONADO E VENTILAÇÃO</t>
  </si>
  <si>
    <t xml:space="preserve"> COMP.AB.0001 </t>
  </si>
  <si>
    <t xml:space="preserve"> COMP.AB.0002 </t>
  </si>
  <si>
    <t xml:space="preserve"> COMP.AB.0003 </t>
  </si>
  <si>
    <t xml:space="preserve"> COMP.AB.0004 </t>
  </si>
  <si>
    <t xml:space="preserve"> COMP.AB.0005 </t>
  </si>
  <si>
    <t xml:space="preserve"> COMP.AB.0006 </t>
  </si>
  <si>
    <t>ITENS DA COMPOSIÇÃO DO LDI - Reduzido</t>
  </si>
  <si>
    <t>LDI - REDUZIDO</t>
  </si>
  <si>
    <t>LDI - OBRA</t>
  </si>
  <si>
    <t>Total Parcial - OBRA</t>
  </si>
  <si>
    <t>Total Parcial - REDUZIDO</t>
  </si>
  <si>
    <t>Total Parcial  - OBRA</t>
  </si>
  <si>
    <t>L. D. I. - OBRA</t>
  </si>
  <si>
    <t>L. D. I. -  REDUZIDO</t>
  </si>
  <si>
    <t>MÊS 01</t>
  </si>
  <si>
    <t>MÊS 02</t>
  </si>
  <si>
    <t>MÊS 03</t>
  </si>
  <si>
    <t>MÊS 04</t>
  </si>
  <si>
    <t>MÊS 05</t>
  </si>
  <si>
    <t>MÊS 06</t>
  </si>
  <si>
    <t>MÊS 07</t>
  </si>
  <si>
    <t>MÊS 08</t>
  </si>
  <si>
    <t>MÊS 09</t>
  </si>
  <si>
    <t>3</t>
  </si>
  <si>
    <t>COMP.AD.0004</t>
  </si>
  <si>
    <t>ART PARA EXECUÇÃO DE OBRA</t>
  </si>
  <si>
    <t>UM</t>
  </si>
  <si>
    <t>4</t>
  </si>
  <si>
    <t>4.1</t>
  </si>
  <si>
    <t>4.1.1</t>
  </si>
  <si>
    <t>4.1.2</t>
  </si>
  <si>
    <t>4.2</t>
  </si>
  <si>
    <t>4.2.1</t>
  </si>
  <si>
    <t>4.2.1.1</t>
  </si>
  <si>
    <t>4.2.1.2</t>
  </si>
  <si>
    <t>4.2.1.3</t>
  </si>
  <si>
    <t>4.2.1.4</t>
  </si>
  <si>
    <t>4.2.1.5</t>
  </si>
  <si>
    <t>4.2.2</t>
  </si>
  <si>
    <t>4.2.2.1</t>
  </si>
  <si>
    <t>4.2.2.2</t>
  </si>
  <si>
    <t>4.2.2.3</t>
  </si>
  <si>
    <t>4.2.3</t>
  </si>
  <si>
    <t>4.2.3.1</t>
  </si>
  <si>
    <t>4.2.3.2</t>
  </si>
  <si>
    <t>4.2.3.3</t>
  </si>
  <si>
    <t>4.2.3.4</t>
  </si>
  <si>
    <t>4.2.3.5</t>
  </si>
  <si>
    <t>4.2.3.6</t>
  </si>
  <si>
    <t>4.2.3.7</t>
  </si>
  <si>
    <t>4.2.4</t>
  </si>
  <si>
    <t>4.2.4.1</t>
  </si>
  <si>
    <t>4.2.4.2</t>
  </si>
  <si>
    <t>4.2.4.3</t>
  </si>
  <si>
    <t>4.2.5</t>
  </si>
  <si>
    <t>4.2.5.1</t>
  </si>
  <si>
    <t>4.2.5.2</t>
  </si>
  <si>
    <t>4.2.5.3</t>
  </si>
  <si>
    <t>4.2.5.4</t>
  </si>
  <si>
    <t>4.2.5.5</t>
  </si>
  <si>
    <t>4.2.5.6</t>
  </si>
  <si>
    <t>4.2.5.7</t>
  </si>
  <si>
    <t>4.2.5.8</t>
  </si>
  <si>
    <t>4.2.5.9</t>
  </si>
  <si>
    <t>4.2.5.10</t>
  </si>
  <si>
    <t>4.2.5.11</t>
  </si>
  <si>
    <t>4.2.6</t>
  </si>
  <si>
    <t>4.2.6.1</t>
  </si>
  <si>
    <t>4.2.6.2</t>
  </si>
  <si>
    <t>4.2.6.3</t>
  </si>
  <si>
    <t>4.2.6.4</t>
  </si>
  <si>
    <t>4.2.6.5</t>
  </si>
  <si>
    <t>4.2.6.6</t>
  </si>
  <si>
    <t>4.2.6.7</t>
  </si>
  <si>
    <t>4.2.6.8</t>
  </si>
  <si>
    <t>4.2.6.9</t>
  </si>
  <si>
    <t>4.2.6.10</t>
  </si>
  <si>
    <t>4.2.6.11</t>
  </si>
  <si>
    <t>4.2.6.12</t>
  </si>
  <si>
    <t>4.2.6.13</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</si>
  <si>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</si>
  <si>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</si>
  <si>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</si>
  <si>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</si>
  <si>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</si>
  <si>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</si>
  <si>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</si>
  <si>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</si>
  <si>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</si>
  <si>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</si>
  <si>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</si>
  <si>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</si>
  <si>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</si>
  <si>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</si>
  <si>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</si>
  <si>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</si>
  <si>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</si>
  <si>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</si>
  <si>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</si>
  <si>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</si>
  <si>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</si>
  <si>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</si>
  <si>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</si>
  <si>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</si>
  <si>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4.2.8</t>
  </si>
  <si>
    <t>4.2.8.1</t>
  </si>
  <si>
    <t>4.2.8.2</t>
  </si>
  <si>
    <t>4.2.8.3</t>
  </si>
  <si>
    <t>42.8.1.1</t>
  </si>
  <si>
    <t>42.8.1.2</t>
  </si>
  <si>
    <t>42.8.1.3</t>
  </si>
  <si>
    <t>42.8.1.4</t>
  </si>
  <si>
    <t>42.8.1.5</t>
  </si>
  <si>
    <t>42.8.1.6</t>
  </si>
  <si>
    <t>42.8.1.7</t>
  </si>
  <si>
    <t>42.8.1.8</t>
  </si>
  <si>
    <t>42.8.1.9</t>
  </si>
  <si>
    <t>4.2.8.2.1</t>
  </si>
  <si>
    <t>4.2.8.2.2</t>
  </si>
  <si>
    <t>4.2.8.2.3</t>
  </si>
  <si>
    <t>4.2.8.2.4</t>
  </si>
  <si>
    <t>4.2.8.2.5</t>
  </si>
  <si>
    <t>4.2.8.2.6</t>
  </si>
  <si>
    <t>4.2.8.2.7</t>
  </si>
  <si>
    <t>4.2.8.2.8</t>
  </si>
  <si>
    <t>4.2.8.2.9</t>
  </si>
  <si>
    <t>4.2.8.2.10</t>
  </si>
  <si>
    <t>4.2.8.2.11</t>
  </si>
  <si>
    <t>4.2.8.2.12</t>
  </si>
  <si>
    <t>4.2.8.2.13</t>
  </si>
  <si>
    <t>4.2.8.2.14</t>
  </si>
  <si>
    <t>4.2.8.2.15</t>
  </si>
  <si>
    <t>4.2.8.2.16</t>
  </si>
  <si>
    <t>4.2.8.2.17</t>
  </si>
  <si>
    <t>4.2.8.2.18</t>
  </si>
  <si>
    <t>4.2.8.2.19</t>
  </si>
  <si>
    <t>4.2.8.2.20</t>
  </si>
  <si>
    <t>4.2.8.2.21</t>
  </si>
  <si>
    <t>4.2.8.2.22</t>
  </si>
  <si>
    <t>4.2.8.2.23</t>
  </si>
  <si>
    <t>4.2.8.2.24</t>
  </si>
  <si>
    <t>4.2.8.2.25</t>
  </si>
  <si>
    <t>4.2.8.2.26</t>
  </si>
  <si>
    <t>4.2.8.2.27</t>
  </si>
  <si>
    <t>4.2.8.2.28</t>
  </si>
  <si>
    <t>4.2.8.2.29</t>
  </si>
  <si>
    <t>4.2.8.2.30</t>
  </si>
  <si>
    <t>4.2.8.2.31</t>
  </si>
  <si>
    <t>4.2.8.2.32</t>
  </si>
  <si>
    <t>4.2.8.2.33</t>
  </si>
  <si>
    <t>4.2.8.2.34</t>
  </si>
  <si>
    <t>4.2.8.3.1</t>
  </si>
  <si>
    <t>4.2.8.3.2</t>
  </si>
  <si>
    <t>4.2.8.3.3</t>
  </si>
  <si>
    <t>4.2.8.3.4</t>
  </si>
  <si>
    <t>4.2.8.3.5</t>
  </si>
  <si>
    <t>4.2.8.3.6</t>
  </si>
  <si>
    <t>4.2.8.3.7</t>
  </si>
  <si>
    <t>4.2.8.3.8</t>
  </si>
  <si>
    <t>4.2.8.3.9</t>
  </si>
  <si>
    <t>4.2.8.3.10</t>
  </si>
  <si>
    <t>4.2.8.3.11</t>
  </si>
  <si>
    <t>4.2.8.3.12</t>
  </si>
  <si>
    <t>4.2.8.3.13</t>
  </si>
  <si>
    <t>4.2.8.3.14</t>
  </si>
  <si>
    <t>4.2.8.3.15</t>
  </si>
  <si>
    <t>4.2.8.3.16</t>
  </si>
  <si>
    <t>4.2.9</t>
  </si>
  <si>
    <t>4.2.9.1</t>
  </si>
  <si>
    <t>4.2.9.1.1</t>
  </si>
  <si>
    <t>4.2.9.1.2</t>
  </si>
  <si>
    <t>4.2.9.1.3</t>
  </si>
  <si>
    <t>4.2.9.1.4</t>
  </si>
  <si>
    <t>4.2.9.1.5</t>
  </si>
  <si>
    <t>4.2.9.1.6</t>
  </si>
  <si>
    <t>4.2.9.1.7</t>
  </si>
  <si>
    <t>4.2.9.1.8</t>
  </si>
  <si>
    <t>4.2.9.1.9</t>
  </si>
  <si>
    <t>4.2.9.1.10</t>
  </si>
  <si>
    <t>4.2.9.1.11</t>
  </si>
  <si>
    <t>4.2.9.1.12</t>
  </si>
  <si>
    <t>4.2.9.1.13</t>
  </si>
  <si>
    <t>4.2.9.1.14</t>
  </si>
  <si>
    <t>4.2.9.1.15</t>
  </si>
  <si>
    <t>4.2.9.1.16</t>
  </si>
  <si>
    <t>4.2.9.1.17</t>
  </si>
  <si>
    <t>4.2.9.1.18</t>
  </si>
  <si>
    <t>4.2.9.1.19</t>
  </si>
  <si>
    <t>4.2.9.1.20</t>
  </si>
  <si>
    <t>4.2.9.1.21</t>
  </si>
  <si>
    <t>4.2.9.1.22</t>
  </si>
  <si>
    <t>4.2.9.1.23</t>
  </si>
  <si>
    <t>4.2.9.1.24</t>
  </si>
  <si>
    <t>4.2.9.1.25</t>
  </si>
  <si>
    <t>4.2.9.1.26</t>
  </si>
  <si>
    <t>4.2.9.1.27</t>
  </si>
  <si>
    <t>4.2.9.1.28</t>
  </si>
  <si>
    <t>4.2.9.1.29</t>
  </si>
  <si>
    <t>4.2.9.1.30</t>
  </si>
  <si>
    <t>4.2.9.1.31</t>
  </si>
  <si>
    <t>4.2.9.1.32</t>
  </si>
  <si>
    <t>4.2.9.1.33</t>
  </si>
  <si>
    <t>4.2.9.1.34</t>
  </si>
  <si>
    <t>4.2.9.1.35</t>
  </si>
  <si>
    <t>4.2.9.1.36</t>
  </si>
  <si>
    <t>4.2.9.1.37</t>
  </si>
  <si>
    <t>4.2.9.1.38</t>
  </si>
  <si>
    <t>4.2.9.1.39</t>
  </si>
  <si>
    <t>4.2.9.1.40</t>
  </si>
  <si>
    <t>4.2.9.1.41</t>
  </si>
  <si>
    <t>4.2.9.1.42</t>
  </si>
  <si>
    <t>4.2.9.1.43</t>
  </si>
  <si>
    <t>4.2.9.1.44</t>
  </si>
  <si>
    <t>4.2.9.1.45</t>
  </si>
  <si>
    <t>4.2.9.1.46</t>
  </si>
  <si>
    <t>4.2.9.1.47</t>
  </si>
  <si>
    <t>4.2.9.1.48</t>
  </si>
  <si>
    <t>4.2.9.1.49</t>
  </si>
  <si>
    <t>4.2.9.1.50</t>
  </si>
  <si>
    <t>4.2.9.1.51</t>
  </si>
  <si>
    <t>4.2.9.1.52</t>
  </si>
  <si>
    <t>4.2.9.1.53</t>
  </si>
  <si>
    <t>4.2.10</t>
  </si>
  <si>
    <t>4.2.10.1</t>
  </si>
  <si>
    <t>4.2.10.2</t>
  </si>
  <si>
    <t>4.2.10.3</t>
  </si>
  <si>
    <t>4.2.10.4</t>
  </si>
  <si>
    <t>4.2.10.5</t>
  </si>
  <si>
    <t>4.2.10.6</t>
  </si>
  <si>
    <t>4.2.10.7</t>
  </si>
  <si>
    <t>4.2.10.8</t>
  </si>
  <si>
    <t>4.2.10.9</t>
  </si>
  <si>
    <t>4.2.10.10</t>
  </si>
  <si>
    <t>4.2.10.11</t>
  </si>
  <si>
    <t>4.2.10.12</t>
  </si>
  <si>
    <t>4.2.10.13</t>
  </si>
  <si>
    <t>4.2.10.14</t>
  </si>
  <si>
    <t>4.2.10.15</t>
  </si>
  <si>
    <t>4.2.10.16</t>
  </si>
  <si>
    <t>4.2.10.17</t>
  </si>
  <si>
    <t>4.2.10.18</t>
  </si>
  <si>
    <t>4.2.10.19</t>
  </si>
  <si>
    <t>4.2.10.20</t>
  </si>
  <si>
    <t>4.2.10.21</t>
  </si>
  <si>
    <t>4.2.10.22</t>
  </si>
  <si>
    <t>4.2.10.23</t>
  </si>
  <si>
    <t>4.2.10.24</t>
  </si>
  <si>
    <t>4.2.10.25</t>
  </si>
  <si>
    <t>4.2.10.26</t>
  </si>
  <si>
    <t>4.2.10.27</t>
  </si>
  <si>
    <t>4.2.10.28</t>
  </si>
  <si>
    <t>4.2.10.29</t>
  </si>
  <si>
    <t>4.2.10.30</t>
  </si>
  <si>
    <t>4.2.10.31</t>
  </si>
  <si>
    <t>4.2.10.32</t>
  </si>
  <si>
    <t>4.2.10.33</t>
  </si>
  <si>
    <t>4.2.10.34</t>
  </si>
  <si>
    <t>4.2.10.35</t>
  </si>
  <si>
    <t>4.2.10.36</t>
  </si>
  <si>
    <t>4.2.11</t>
  </si>
  <si>
    <t>4.2.11.1</t>
  </si>
  <si>
    <t>4.2.11.2</t>
  </si>
  <si>
    <t>4.2.11.3</t>
  </si>
  <si>
    <t>4.2.11.4</t>
  </si>
  <si>
    <t>4.2.11.5</t>
  </si>
  <si>
    <t>4.2.11.6</t>
  </si>
  <si>
    <t>4.2.11.7</t>
  </si>
  <si>
    <t>4.2.11.8</t>
  </si>
  <si>
    <t>4.2.11.9</t>
  </si>
  <si>
    <t>4.2.11.10</t>
  </si>
  <si>
    <t>4.2.11.11</t>
  </si>
  <si>
    <t>4.2.11.12</t>
  </si>
  <si>
    <t>4.2.11.13</t>
  </si>
  <si>
    <t>4.2.11.14</t>
  </si>
  <si>
    <t>4.2.11.15</t>
  </si>
  <si>
    <t>4.2.11.16</t>
  </si>
  <si>
    <t>4.2.11.17</t>
  </si>
  <si>
    <t>4.2.11.18</t>
  </si>
  <si>
    <t>4.2.11.19</t>
  </si>
  <si>
    <t>4.2.11.20</t>
  </si>
  <si>
    <t>4.2.11.21</t>
  </si>
  <si>
    <t>4.2.11.22</t>
  </si>
  <si>
    <t>4.2.11.23</t>
  </si>
  <si>
    <t>4.2.11.24</t>
  </si>
  <si>
    <t>4.2.11.25</t>
  </si>
  <si>
    <t>4.2.12</t>
  </si>
  <si>
    <t>4.2.12.1</t>
  </si>
  <si>
    <t>4.2.12.2</t>
  </si>
  <si>
    <t>4.2.12.3</t>
  </si>
  <si>
    <t>4.2.12.4</t>
  </si>
  <si>
    <t>4.2.12.5</t>
  </si>
  <si>
    <t>4.2.12.6</t>
  </si>
  <si>
    <t>4.2.12.7</t>
  </si>
  <si>
    <t>4.2.12.8</t>
  </si>
  <si>
    <t>4.2.12.9</t>
  </si>
  <si>
    <t>4.2.12.10</t>
  </si>
  <si>
    <t>4.2.12.11</t>
  </si>
  <si>
    <t>4.2.12.12</t>
  </si>
  <si>
    <t>4.2.13</t>
  </si>
  <si>
    <t>4.2.13.1</t>
  </si>
  <si>
    <t>5.3</t>
  </si>
  <si>
    <t>5.3.1</t>
  </si>
  <si>
    <t>5.3.2</t>
  </si>
  <si>
    <t>5.3.3</t>
  </si>
  <si>
    <t>5.4</t>
  </si>
  <si>
    <t>5.4.1</t>
  </si>
  <si>
    <t>5.4.2</t>
  </si>
  <si>
    <t>5.4.3</t>
  </si>
  <si>
    <t>5.4.4</t>
  </si>
  <si>
    <t>5.5</t>
  </si>
  <si>
    <t>5.5.1</t>
  </si>
  <si>
    <t>5.5.2</t>
  </si>
  <si>
    <t>5.5.3</t>
  </si>
  <si>
    <t>5.5.4</t>
  </si>
  <si>
    <t>5.5.5</t>
  </si>
  <si>
    <t>5.5.6</t>
  </si>
  <si>
    <t>5.5.7</t>
  </si>
  <si>
    <t>5.5.8</t>
  </si>
  <si>
    <t>5.6.1</t>
  </si>
  <si>
    <t>5.6.1.1</t>
  </si>
  <si>
    <t>5.6.1.2</t>
  </si>
  <si>
    <t>5.6.1.3</t>
  </si>
  <si>
    <t>5.6.1.4</t>
  </si>
  <si>
    <t>5.6.1.5</t>
  </si>
  <si>
    <t>5.6.1.6</t>
  </si>
  <si>
    <t>5.6.1.7</t>
  </si>
  <si>
    <t>5.6.1.8</t>
  </si>
  <si>
    <t>5.6.1.9</t>
  </si>
  <si>
    <t>5.6.1.10</t>
  </si>
  <si>
    <t>5.6.1.11</t>
  </si>
  <si>
    <t>5.6.1.12</t>
  </si>
  <si>
    <t>5.7.1</t>
  </si>
  <si>
    <t>5.7.1.1</t>
  </si>
  <si>
    <t>5.7.1.2</t>
  </si>
  <si>
    <t>5.7.1.3</t>
  </si>
  <si>
    <t>5.7.1.4</t>
  </si>
  <si>
    <t>5.7.1.5</t>
  </si>
  <si>
    <t>5.7.1.6</t>
  </si>
  <si>
    <t>5.7.1.7</t>
  </si>
  <si>
    <t>5.7.1.8</t>
  </si>
  <si>
    <t>5.7.1.9</t>
  </si>
  <si>
    <t>5.7.1.10</t>
  </si>
  <si>
    <t>5.7.1.11</t>
  </si>
  <si>
    <t>5.7.1.12</t>
  </si>
  <si>
    <t>5.7.1.13</t>
  </si>
  <si>
    <t>5.7.1.14</t>
  </si>
  <si>
    <t>5.7.1.15</t>
  </si>
  <si>
    <t>5.7.1.16</t>
  </si>
  <si>
    <t>5.7.1.17</t>
  </si>
  <si>
    <t>5.7.1.18</t>
  </si>
  <si>
    <t>5.7.1.19</t>
  </si>
  <si>
    <t>5.7.1.20</t>
  </si>
  <si>
    <t>5.7.1.21</t>
  </si>
  <si>
    <t>5.7.1.22</t>
  </si>
  <si>
    <t>5.7.1.23</t>
  </si>
  <si>
    <t>5.7.2</t>
  </si>
  <si>
    <t>5.7.2.1</t>
  </si>
  <si>
    <t>5.7.2.2</t>
  </si>
  <si>
    <t>5.7.2.3</t>
  </si>
  <si>
    <t>5.7.2.4</t>
  </si>
  <si>
    <t>5.7.2.5</t>
  </si>
  <si>
    <t>5.7.2.6</t>
  </si>
  <si>
    <t>5.7.3.1</t>
  </si>
  <si>
    <t>5.7.3</t>
  </si>
  <si>
    <t>5.7.3.2</t>
  </si>
  <si>
    <t>5.7.3.3</t>
  </si>
  <si>
    <t>5.7.3.4</t>
  </si>
  <si>
    <t>5.7.4</t>
  </si>
  <si>
    <t>5.7.4.1</t>
  </si>
  <si>
    <t>5.7.4.2</t>
  </si>
  <si>
    <t>5.7.4.3</t>
  </si>
  <si>
    <t>5.7.4.4</t>
  </si>
  <si>
    <t>5.7.4.5</t>
  </si>
  <si>
    <t>5.7.4.6</t>
  </si>
  <si>
    <t>5.7.4.7</t>
  </si>
  <si>
    <t>5.7.4.8</t>
  </si>
  <si>
    <t>5.7.4.9</t>
  </si>
  <si>
    <t>5.7.4.10</t>
  </si>
  <si>
    <t>5.7.4.11</t>
  </si>
  <si>
    <t>5.7.4.12</t>
  </si>
  <si>
    <t>5.7.4.13</t>
  </si>
  <si>
    <t>5.7.4.14</t>
  </si>
  <si>
    <t>5.7.4.15</t>
  </si>
  <si>
    <t>5.7.4.16</t>
  </si>
  <si>
    <t>5.7.4.17</t>
  </si>
  <si>
    <t>5.7.4.18</t>
  </si>
  <si>
    <t>5.7.4.19</t>
  </si>
  <si>
    <t>5.7.4.20</t>
  </si>
  <si>
    <t>5.7.4.21</t>
  </si>
  <si>
    <t>5.7.4.22</t>
  </si>
  <si>
    <t>5.7.4.23</t>
  </si>
  <si>
    <t>5.7.4.24</t>
  </si>
  <si>
    <t>5.7.4.25</t>
  </si>
  <si>
    <t>5.7.4.26</t>
  </si>
  <si>
    <t>5.7.4.27</t>
  </si>
  <si>
    <t>5.7.4.28</t>
  </si>
  <si>
    <t>5.7.4.29</t>
  </si>
  <si>
    <t>5.7.4.30</t>
  </si>
  <si>
    <t>5.7.4.31</t>
  </si>
  <si>
    <t>5.7.4.32</t>
  </si>
  <si>
    <t>5.7.4.33</t>
  </si>
  <si>
    <t>5.7.4.34</t>
  </si>
  <si>
    <t>5.7.4.35</t>
  </si>
  <si>
    <t>5.7.4.36</t>
  </si>
  <si>
    <t>5.7.4.37</t>
  </si>
  <si>
    <t>5.7.4.38</t>
  </si>
  <si>
    <t>5.7.4.39</t>
  </si>
  <si>
    <t>5.7.4.40</t>
  </si>
  <si>
    <t>5.7.4.41</t>
  </si>
  <si>
    <t>5.7.4.42</t>
  </si>
  <si>
    <t>5.7.4.43</t>
  </si>
  <si>
    <t>5.7.4.44</t>
  </si>
  <si>
    <t>5.7.4.45</t>
  </si>
  <si>
    <t>5.7.4.46</t>
  </si>
  <si>
    <t>5.7.4.47</t>
  </si>
  <si>
    <t>5.7.4.48</t>
  </si>
  <si>
    <t>5.7.4.49</t>
  </si>
  <si>
    <t>5.7.4.50</t>
  </si>
  <si>
    <t>5.7.4.51</t>
  </si>
  <si>
    <t>5.7.4.52</t>
  </si>
  <si>
    <t>5.7.4.53</t>
  </si>
  <si>
    <t>5.7.4.54</t>
  </si>
  <si>
    <t>5.7.4.55</t>
  </si>
  <si>
    <t>5.7.4.56</t>
  </si>
  <si>
    <t>5.7.4.57</t>
  </si>
  <si>
    <t>5.7.4.58</t>
  </si>
  <si>
    <t>5.7.4.59</t>
  </si>
  <si>
    <t>5.7.4.60</t>
  </si>
  <si>
    <t>5.7.4.61</t>
  </si>
  <si>
    <t>5.7.4.62</t>
  </si>
  <si>
    <t>5.7.4.63</t>
  </si>
  <si>
    <t>5.8.1</t>
  </si>
  <si>
    <t>5.8.2</t>
  </si>
  <si>
    <t>5.8.3</t>
  </si>
  <si>
    <t>5.8.4</t>
  </si>
  <si>
    <t>5.8.5</t>
  </si>
  <si>
    <t>5.8.6</t>
  </si>
  <si>
    <t>5.8.7</t>
  </si>
  <si>
    <t>5.8.8</t>
  </si>
  <si>
    <t>5.8.9</t>
  </si>
  <si>
    <t>5.8.10</t>
  </si>
  <si>
    <t>5.8.11</t>
  </si>
  <si>
    <t>5.8.12</t>
  </si>
  <si>
    <t>5.9.1</t>
  </si>
  <si>
    <t>5.9.2</t>
  </si>
  <si>
    <t>5.9.3</t>
  </si>
  <si>
    <t>5.9.4</t>
  </si>
  <si>
    <t>5.9.5</t>
  </si>
  <si>
    <t>5.9.6</t>
  </si>
  <si>
    <t>5.9.7</t>
  </si>
  <si>
    <t>5.9.8</t>
  </si>
  <si>
    <t>5.9.9</t>
  </si>
  <si>
    <t>5.9.10</t>
  </si>
  <si>
    <t>5.9.11</t>
  </si>
  <si>
    <t>5.9.12</t>
  </si>
  <si>
    <t>5.9.13</t>
  </si>
  <si>
    <t>5.9.14</t>
  </si>
  <si>
    <t>5.9.15</t>
  </si>
  <si>
    <t>5.9.16</t>
  </si>
  <si>
    <t>5.9.17</t>
  </si>
  <si>
    <t>5.9.18</t>
  </si>
  <si>
    <t>5.9.19</t>
  </si>
  <si>
    <t>5.10.1</t>
  </si>
  <si>
    <t>5.10.1.1</t>
  </si>
  <si>
    <t>5.10.1.2</t>
  </si>
  <si>
    <t>5.10.2</t>
  </si>
  <si>
    <t>5.10.2.1</t>
  </si>
  <si>
    <t>5.10.2.2</t>
  </si>
  <si>
    <t>5.10.2.3</t>
  </si>
  <si>
    <t>5.10.2.4</t>
  </si>
  <si>
    <t>5.10.2.5</t>
  </si>
  <si>
    <t>5.10.2.6</t>
  </si>
  <si>
    <t>5.10.2.7</t>
  </si>
  <si>
    <t>5.10.2.8</t>
  </si>
  <si>
    <t>5.10.3</t>
  </si>
  <si>
    <t>5.10.3.1</t>
  </si>
  <si>
    <t>5.10.3.2</t>
  </si>
  <si>
    <t>5.10.3.3</t>
  </si>
  <si>
    <t>5.10.3.4</t>
  </si>
  <si>
    <t>5.10.3.5</t>
  </si>
  <si>
    <t>5.10.4</t>
  </si>
  <si>
    <t>5.10.4.1</t>
  </si>
  <si>
    <t>5.10.4.2</t>
  </si>
  <si>
    <t>5.10.4.3</t>
  </si>
  <si>
    <t>5.10.5</t>
  </si>
  <si>
    <t>5.10.5.1</t>
  </si>
  <si>
    <t>5.10.5.2</t>
  </si>
  <si>
    <t>5.10.5.3</t>
  </si>
  <si>
    <t>5.10.6</t>
  </si>
  <si>
    <t>5.10.6.1</t>
  </si>
  <si>
    <t>5.10.6.2</t>
  </si>
  <si>
    <t>5.10.6.3</t>
  </si>
  <si>
    <t>5.10.6.4</t>
  </si>
  <si>
    <t>5.10.6.5</t>
  </si>
  <si>
    <t>5.10.6.6</t>
  </si>
  <si>
    <t>5.10.6.7</t>
  </si>
  <si>
    <t>5.10.6.8</t>
  </si>
  <si>
    <t>5.10.6.9</t>
  </si>
  <si>
    <t>5.10.6.10</t>
  </si>
  <si>
    <t>5.10.6.11</t>
  </si>
  <si>
    <t>5.10.6.12</t>
  </si>
  <si>
    <t>5.10.6.13</t>
  </si>
  <si>
    <t>5.10.6.14</t>
  </si>
  <si>
    <t>5.10.6.15</t>
  </si>
  <si>
    <t>5.10.7</t>
  </si>
  <si>
    <t>5.10.7.1</t>
  </si>
  <si>
    <t>5.10.7.2</t>
  </si>
  <si>
    <t>5.10.7.3</t>
  </si>
  <si>
    <t>5.10.7.4</t>
  </si>
  <si>
    <t>5.10.7.5</t>
  </si>
  <si>
    <t>5.10.7.6</t>
  </si>
  <si>
    <t>5.10.7.7</t>
  </si>
  <si>
    <t>5.10.7.8</t>
  </si>
  <si>
    <t>5.10.7.9</t>
  </si>
  <si>
    <t>5.10.7.10</t>
  </si>
  <si>
    <t>5.10.7.11</t>
  </si>
  <si>
    <t>5.10.7.12</t>
  </si>
  <si>
    <t>5.10.7.13</t>
  </si>
  <si>
    <t>5.10.7.14</t>
  </si>
  <si>
    <t>5.10.7.15</t>
  </si>
  <si>
    <t>5.10.8</t>
  </si>
  <si>
    <t>5.10.8.1</t>
  </si>
  <si>
    <t>5.10.8.2</t>
  </si>
  <si>
    <t>5.10.8.3</t>
  </si>
  <si>
    <t>5.10.8.4</t>
  </si>
  <si>
    <t>5.10.8.5</t>
  </si>
  <si>
    <t>5.10.9</t>
  </si>
  <si>
    <t>5.10.9.1</t>
  </si>
  <si>
    <t>5.10.9.2</t>
  </si>
  <si>
    <t>5.10.10</t>
  </si>
  <si>
    <t>5.10.10.1</t>
  </si>
  <si>
    <t>5.10.10.2</t>
  </si>
  <si>
    <t>5.11</t>
  </si>
  <si>
    <t>5.11.1</t>
  </si>
  <si>
    <t>5.11.2</t>
  </si>
  <si>
    <t>5.11.3</t>
  </si>
  <si>
    <t>5.11.4</t>
  </si>
  <si>
    <t>5.12</t>
  </si>
  <si>
    <t>5.12.1</t>
  </si>
  <si>
    <t>5.12.2</t>
  </si>
  <si>
    <t>5.12.3</t>
  </si>
  <si>
    <t>6.2.1.1</t>
  </si>
  <si>
    <t>6.2.1.2</t>
  </si>
  <si>
    <t>6.2.1.3</t>
  </si>
  <si>
    <t>6.2.1.4</t>
  </si>
  <si>
    <t>6.2.1.5</t>
  </si>
  <si>
    <t>6.2.1.6</t>
  </si>
  <si>
    <t>6.2.2.1</t>
  </si>
  <si>
    <t>6.2.2.2</t>
  </si>
  <si>
    <t>6.2.2.3</t>
  </si>
  <si>
    <t>6.2.2.4</t>
  </si>
  <si>
    <t>6.2.2.5</t>
  </si>
  <si>
    <t>6.2.2.6</t>
  </si>
  <si>
    <t>6.3.1.1</t>
  </si>
  <si>
    <t>6.3.1.2</t>
  </si>
  <si>
    <t>6.3.1.3</t>
  </si>
  <si>
    <t>6.3.1.4</t>
  </si>
  <si>
    <t>6.3.1.5</t>
  </si>
  <si>
    <t>6.3.1.6</t>
  </si>
  <si>
    <t>6.3.1.7</t>
  </si>
  <si>
    <t>6.3.1.8</t>
  </si>
  <si>
    <t>6.3.1.9</t>
  </si>
  <si>
    <t>6.3.1.10</t>
  </si>
  <si>
    <t>6.3.1.11</t>
  </si>
  <si>
    <t>6.3.1.12</t>
  </si>
  <si>
    <t>6.3.1.13</t>
  </si>
  <si>
    <t>6.3.2.1</t>
  </si>
  <si>
    <t>6.3.2.2</t>
  </si>
  <si>
    <t>6.3.2.3</t>
  </si>
  <si>
    <t>6.3.2.4</t>
  </si>
  <si>
    <t>6.3.2.5</t>
  </si>
  <si>
    <t>6.3.2.6</t>
  </si>
  <si>
    <t>6.3.2.7</t>
  </si>
  <si>
    <t>6.4.1</t>
  </si>
  <si>
    <t>6.4.2</t>
  </si>
  <si>
    <t>6.4.3</t>
  </si>
  <si>
    <t>6.6.2</t>
  </si>
  <si>
    <t>7.3.3</t>
  </si>
  <si>
    <t>7.3.4</t>
  </si>
  <si>
    <t>7.3.5</t>
  </si>
  <si>
    <t>7.3.6</t>
  </si>
  <si>
    <t>Conforme AN8 MT_2021.015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</si>
</sst>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164" formatCode="_(* #,##0.00_);_(* \(#,##0.00\);_(* &quot;-&quot;??_);_(@_)"/>
    <numFmt numFmtId="165" formatCode="0.00000000%"/>
    <numFmt numFmtId="166" formatCode="0.000000%"/>
  </numFmts>
  <fonts count="40" x14ac:knownFonts="1">
    <font>
      <sz val="10"/>
      <name val="Arial"/>
    </font>
    <font>
      <b/>
      <sz val="10"/>
      <name val="Arial"/>
      <family val="2"/>
    </font>
    <font>
      <sz val="10"/>
      <name val="Arial"/>
      <family val="2"/>
    </font>
    <font>
      <sz val="8"/>
      <name val="Arial"/>
      <family val="2"/>
    </font>
    <font>
      <b/>
      <sz val="10"/>
      <name val="Arial"/>
      <family val="2"/>
    </font>
    <font>
      <b/>
      <sz val="9"/>
      <name val="Arial"/>
      <family val="2"/>
    </font>
    <font>
      <sz val="9"/>
      <name val="Arial"/>
      <family val="2"/>
    </font>
    <font>
      <b/>
      <sz val="9"/>
      <color indexed="8"/>
      <name val="Arial"/>
      <family val="2"/>
    </font>
    <font>
      <sz val="8"/>
      <name val="Arial"/>
      <family val="2"/>
    </font>
    <font>
      <b/>
      <sz val="10"/>
      <color indexed="8"/>
      <name val="Arial"/>
      <family val="2"/>
    </font>
    <font>
      <sz val="10"/>
      <name val="Arial"/>
      <family val="2"/>
    </font>
    <font>
      <sz val="10"/>
      <color indexed="10"/>
      <name val="Arial"/>
      <family val="2"/>
    </font>
    <font>
      <b/>
      <sz val="8"/>
      <name val="Arial"/>
      <family val="2"/>
    </font>
    <font>
      <sz val="10"/>
      <color indexed="9"/>
      <name val="Arial"/>
      <family val="2"/>
    </font>
    <font>
      <sz val="7"/>
      <name val="Arial"/>
      <family val="2"/>
    </font>
    <font>
      <sz val="7"/>
      <color indexed="22"/>
      <name val="Arial"/>
      <family val="2"/>
    </font>
    <font>
      <b/>
      <sz val="10"/>
      <color indexed="12"/>
      <name val="Arial"/>
      <family val="2"/>
    </font>
    <font>
      <b/>
      <sz val="10"/>
      <color indexed="9"/>
      <name val="Arial"/>
      <family val="2"/>
    </font>
    <font>
      <b/>
      <sz val="12"/>
      <color indexed="9"/>
      <name val="Arial"/>
      <family val="2"/>
    </font>
    <font>
      <b/>
      <sz val="10"/>
      <color indexed="10"/>
      <name val="Arial"/>
      <family val="2"/>
    </font>
    <font>
      <sz val="24"/>
      <color indexed="9"/>
      <name val="Arial"/>
      <family val="2"/>
    </font>
    <font>
      <sz val="7"/>
      <color indexed="9"/>
      <name val="Arial"/>
      <family val="2"/>
    </font>
    <font>
      <sz val="7"/>
      <color indexed="10"/>
      <name val="Arial"/>
      <family val="2"/>
    </font>
    <font>
      <sz val="9"/>
      <color indexed="10"/>
      <name val="Arial"/>
      <family val="2"/>
    </font>
    <font>
      <b/>
      <sz val="10"/>
      <color indexed="10"/>
      <name val="Arial"/>
      <family val="2"/>
    </font>
    <font>
      <b/>
      <sz val="10"/>
      <color indexed="9"/>
      <name val="Arial"/>
      <family val="2"/>
    </font>
    <font>
      <b/>
      <sz val="12"/>
      <color indexed="9"/>
      <name val="Arial"/>
      <family val="2"/>
    </font>
    <font>
      <b/>
      <sz val="11"/>
      <color indexed="10"/>
      <name val="Arial"/>
      <family val="2"/>
    </font>
    <font>
      <sz val="9"/>
      <color indexed="12"/>
      <name val="Arial"/>
      <family val="2"/>
    </font>
    <font>
      <sz val="10"/>
      <color indexed="49"/>
      <name val="Arial"/>
      <family val="2"/>
    </font>
    <font>
      <b/>
      <u/>
      <sz val="10"/>
      <color indexed="10"/>
      <name val="Arial"/>
      <family val="2"/>
    </font>
    <font>
      <u/>
      <sz val="10"/>
      <color indexed="10"/>
      <name val="Arial"/>
      <family val="2"/>
    </font>
    <font>
      <b/>
      <sz val="7"/>
      <color indexed="10"/>
      <name val="Arial"/>
      <family val="2"/>
    </font>
    <font>
      <b/>
      <sz val="7"/>
      <name val="Arial"/>
      <family val="2"/>
    </font>
    <font>
      <sz val="10"/>
      <color indexed="15"/>
      <name val="Arial"/>
      <family val="2"/>
    </font>
    <font>
      <sz val="9"/>
      <color indexed="8"/>
      <name val="Arial"/>
      <family val="2"/>
    </font>
    <font>
      <sz val="12"/>
      <name val="Arial"/>
      <family val="2"/>
    </font>
    <font>
      <sz val="10"/>
      <color indexed="8"/>
      <name val="Arial"/>
      <family val="2"/>
    </font>
    <font>
      <sz val="10"/>
      <color rgb="FFFF0000"/>
      <name val="Arial"/>
      <family val="2"/>
    </font>
    <font>
      <sz val="10"/>
      <color rgb="FF000000"/>
      <name val="Arial"/>
      <family val="1"/>
    </font>
  </fonts>
  <fills count="15">
    <fill>
      <patternFill patternType="none"/>
    </fill>
    <fill>
      <patternFill patternType="gray125"/>
    </fill>
    <fill>
      <patternFill patternType="solid">
        <fgColor indexed="9"/>
        <bgColor indexed="64"/>
      </patternFill>
    </fill>
    <fill>
      <patternFill patternType="solid">
        <fgColor indexed="12"/>
        <bgColor indexed="64"/>
      </patternFill>
    </fill>
    <fill>
      <patternFill patternType="solid">
        <fgColor indexed="22"/>
        <bgColor indexed="64"/>
      </patternFill>
    </fill>
    <fill>
      <patternFill patternType="solid">
        <fgColor indexed="15"/>
        <bgColor indexed="64"/>
      </patternFill>
    </fill>
    <fill>
      <patternFill patternType="solid">
        <fgColor indexed="23"/>
        <bgColor indexed="64"/>
      </patternFill>
    </fill>
    <fill>
      <patternFill patternType="solid">
        <fgColor theme="0"/>
        <bgColor indexed="64"/>
      </patternFill>
    </fill>
    <fill>
      <patternFill patternType="solid">
        <fgColor theme="0" tint="-4.9989318521683403E-2"/>
        <bgColor indexed="64"/>
      </patternFill>
    </fill>
    <fill>
      <patternFill patternType="solid">
        <fgColor theme="1"/>
        <bgColor indexed="64"/>
      </patternFill>
    </fill>
    <fill>
      <patternFill patternType="solid">
        <fgColor theme="0"/>
        <bgColor rgb="FFF7F3DF"/>
      </patternFill>
    </fill>
    <fill>
      <patternFill patternType="solid">
        <fgColor theme="0"/>
        <bgColor rgb="FFDFF0D8"/>
      </patternFill>
    </fill>
    <fill>
      <patternFill patternType="solid">
        <fgColor theme="2" tint="-9.9978637043366805E-2"/>
        <bgColor indexed="64"/>
      </patternFill>
    </fill>
    <fill>
      <patternFill patternType="solid">
        <fgColor theme="2" tint="-9.9978637043366805E-2"/>
        <bgColor rgb="FFDFF0D8"/>
      </patternFill>
    </fill>
    <fill>
      <patternFill patternType="solid">
        <fgColor theme="0" tint="-0.249977111117893"/>
        <bgColor indexed="64"/>
      </patternFill>
    </fill>
  </fills>
  <borders count="66">
    <border>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rgb="FFCCCCCC"/>
      </left>
      <right style="thin">
        <color rgb="FFCCCCCC"/>
      </right>
      <top style="thin">
        <color rgb="FFCCCCCC"/>
      </top>
      <bottom/>
      <diagonal/>
    </border>
  </borders>
  <cellStyleXfs count="3">
    <xf numFmtId="0" fontId="0" fillId="0" borderId="0"/>
    <xf numFmtId="9" fontId="2" fillId="0" borderId="0" applyFont="0" applyFill="0" applyBorder="0" applyAlignment="0" applyProtection="0"/>
    <xf numFmtId="164" fontId="2" fillId="0" borderId="0" applyFont="0" applyFill="0" applyBorder="0" applyAlignment="0" applyProtection="0"/>
  </cellStyleXfs>
  <cellXfs count="623">
    <xf numFmtId="0" fontId="0" fillId="0" borderId="0" xfId="0"/>
    <xf numFmtId="0" fontId="0" fillId="0" borderId="0" xfId="0" applyProtection="1">
      <protection hidden="1"/>
    </xf>
    <xf numFmtId="0" fontId="10" fillId="0" borderId="0" xfId="0" applyFont="1" applyProtection="1">
      <protection hidden="1"/>
    </xf>
    <xf numFmtId="0" fontId="0" fillId="3" borderId="4" xfId="0" applyFill="1" applyBorder="1" applyAlignment="1" applyProtection="1">
      <alignment horizontal="centerContinuous"/>
      <protection hidden="1"/>
    </xf>
    <xf numFmtId="0" fontId="0" fillId="3" borderId="5" xfId="0" applyFill="1" applyBorder="1" applyAlignment="1" applyProtection="1">
      <alignment horizontal="centerContinuous"/>
      <protection hidden="1"/>
    </xf>
    <xf numFmtId="39" fontId="14" fillId="0" borderId="0" xfId="2" applyNumberFormat="1" applyFont="1" applyFill="1" applyBorder="1" applyAlignment="1" applyProtection="1">
      <alignment horizontal="centerContinuous"/>
      <protection hidden="1"/>
    </xf>
    <xf numFmtId="39" fontId="14" fillId="2" borderId="0" xfId="2" applyNumberFormat="1" applyFont="1" applyFill="1" applyBorder="1" applyAlignment="1" applyProtection="1">
      <alignment horizontal="centerContinuous"/>
      <protection hidden="1"/>
    </xf>
    <xf numFmtId="39" fontId="14" fillId="2" borderId="6" xfId="2" applyNumberFormat="1" applyFont="1" applyFill="1" applyBorder="1" applyAlignment="1" applyProtection="1">
      <protection hidden="1"/>
    </xf>
    <xf numFmtId="0" fontId="0" fillId="0" borderId="7" xfId="0" applyBorder="1" applyProtection="1">
      <protection hidden="1"/>
    </xf>
    <xf numFmtId="164" fontId="14" fillId="2" borderId="7" xfId="2" applyFont="1" applyFill="1" applyBorder="1" applyAlignment="1" applyProtection="1">
      <protection hidden="1"/>
    </xf>
    <xf numFmtId="164" fontId="14" fillId="2" borderId="1" xfId="2" applyFont="1" applyFill="1" applyBorder="1" applyAlignment="1" applyProtection="1">
      <protection hidden="1"/>
    </xf>
    <xf numFmtId="164" fontId="14" fillId="0" borderId="6" xfId="2" applyFont="1" applyBorder="1" applyAlignment="1" applyProtection="1">
      <protection hidden="1"/>
    </xf>
    <xf numFmtId="164" fontId="14" fillId="0" borderId="0" xfId="2" applyFont="1" applyBorder="1" applyAlignment="1" applyProtection="1">
      <protection hidden="1"/>
    </xf>
    <xf numFmtId="39" fontId="14" fillId="0" borderId="6" xfId="2" applyNumberFormat="1" applyFont="1" applyBorder="1" applyAlignment="1" applyProtection="1">
      <alignment horizontal="centerContinuous"/>
      <protection hidden="1"/>
    </xf>
    <xf numFmtId="39" fontId="14" fillId="0" borderId="0" xfId="2" applyNumberFormat="1" applyFont="1" applyBorder="1" applyAlignment="1" applyProtection="1">
      <alignment horizontal="centerContinuous"/>
      <protection hidden="1"/>
    </xf>
    <xf numFmtId="0" fontId="10" fillId="0" borderId="0" xfId="0" applyFont="1" applyAlignment="1" applyProtection="1">
      <alignment horizontal="centerContinuous"/>
      <protection hidden="1"/>
    </xf>
    <xf numFmtId="9" fontId="15" fillId="4" borderId="6" xfId="2" applyNumberFormat="1" applyFont="1" applyFill="1" applyBorder="1" applyAlignment="1" applyProtection="1">
      <protection hidden="1"/>
    </xf>
    <xf numFmtId="9" fontId="15" fillId="4" borderId="0" xfId="2" applyNumberFormat="1" applyFont="1" applyFill="1" applyBorder="1" applyAlignment="1" applyProtection="1">
      <protection hidden="1"/>
    </xf>
    <xf numFmtId="10" fontId="15" fillId="4" borderId="0" xfId="2" applyNumberFormat="1" applyFont="1" applyFill="1" applyBorder="1" applyAlignment="1" applyProtection="1">
      <protection hidden="1"/>
    </xf>
    <xf numFmtId="164" fontId="15" fillId="4" borderId="0" xfId="2" applyFont="1" applyFill="1" applyBorder="1" applyAlignment="1" applyProtection="1">
      <protection hidden="1"/>
    </xf>
    <xf numFmtId="0" fontId="14" fillId="2" borderId="7" xfId="0" applyFont="1" applyFill="1" applyBorder="1" applyProtection="1">
      <protection hidden="1"/>
    </xf>
    <xf numFmtId="39" fontId="22" fillId="2" borderId="3" xfId="2" applyNumberFormat="1" applyFont="1" applyFill="1" applyBorder="1" applyAlignment="1" applyProtection="1">
      <alignment horizontal="centerContinuous"/>
      <protection hidden="1"/>
    </xf>
    <xf numFmtId="0" fontId="11" fillId="0" borderId="0" xfId="0" applyFont="1" applyProtection="1">
      <protection hidden="1"/>
    </xf>
    <xf numFmtId="0" fontId="1" fillId="0" borderId="0" xfId="0" applyFont="1" applyProtection="1">
      <protection hidden="1"/>
    </xf>
    <xf numFmtId="0" fontId="20" fillId="0" borderId="0" xfId="0" applyFont="1" applyAlignment="1" applyProtection="1">
      <alignment horizontal="centerContinuous"/>
      <protection hidden="1"/>
    </xf>
    <xf numFmtId="0" fontId="0" fillId="0" borderId="0" xfId="0" applyAlignment="1" applyProtection="1">
      <alignment horizontal="centerContinuous"/>
      <protection hidden="1"/>
    </xf>
    <xf numFmtId="0" fontId="26" fillId="3" borderId="8" xfId="0" applyFont="1" applyFill="1" applyBorder="1" applyAlignment="1" applyProtection="1">
      <alignment horizontal="centerContinuous"/>
      <protection hidden="1"/>
    </xf>
    <xf numFmtId="0" fontId="4" fillId="0" borderId="0" xfId="0" applyFont="1" applyProtection="1">
      <protection hidden="1"/>
    </xf>
    <xf numFmtId="0" fontId="24" fillId="0" borderId="0" xfId="0" applyFont="1" applyProtection="1">
      <protection hidden="1"/>
    </xf>
    <xf numFmtId="0" fontId="0" fillId="0" borderId="11" xfId="0" applyBorder="1" applyProtection="1">
      <protection hidden="1"/>
    </xf>
    <xf numFmtId="0" fontId="28" fillId="0" borderId="0" xfId="0" applyFont="1" applyAlignment="1" applyProtection="1">
      <alignment horizontal="centerContinuous" vertical="center" wrapText="1"/>
      <protection hidden="1"/>
    </xf>
    <xf numFmtId="39" fontId="10" fillId="0" borderId="0" xfId="2" applyNumberFormat="1" applyFont="1" applyFill="1" applyBorder="1" applyAlignment="1" applyProtection="1">
      <alignment horizontal="centerContinuous"/>
      <protection hidden="1"/>
    </xf>
    <xf numFmtId="0" fontId="25" fillId="0" borderId="0" xfId="0" applyFont="1" applyAlignment="1" applyProtection="1">
      <alignment horizontal="center"/>
      <protection hidden="1"/>
    </xf>
    <xf numFmtId="0" fontId="16" fillId="0" borderId="0" xfId="0" applyFont="1" applyAlignment="1" applyProtection="1">
      <alignment horizontal="center"/>
      <protection hidden="1"/>
    </xf>
    <xf numFmtId="49" fontId="10" fillId="0" borderId="0" xfId="0" applyNumberFormat="1" applyFont="1" applyProtection="1">
      <protection hidden="1"/>
    </xf>
    <xf numFmtId="49" fontId="29" fillId="0" borderId="0" xfId="1" applyNumberFormat="1" applyFont="1" applyFill="1" applyBorder="1" applyAlignment="1" applyProtection="1">
      <protection hidden="1"/>
    </xf>
    <xf numFmtId="49" fontId="19" fillId="0" borderId="0" xfId="0" applyNumberFormat="1" applyFont="1" applyProtection="1">
      <protection hidden="1"/>
    </xf>
    <xf numFmtId="49" fontId="3" fillId="0" borderId="0" xfId="0" applyNumberFormat="1" applyFont="1" applyAlignment="1" applyProtection="1">
      <alignment horizontal="left"/>
      <protection hidden="1"/>
    </xf>
    <xf numFmtId="49" fontId="0" fillId="0" borderId="0" xfId="0" applyNumberFormat="1" applyProtection="1">
      <protection hidden="1"/>
    </xf>
    <xf numFmtId="164" fontId="12" fillId="0" borderId="0" xfId="2" applyFont="1" applyFill="1" applyBorder="1" applyProtection="1">
      <protection hidden="1"/>
    </xf>
    <xf numFmtId="164" fontId="14" fillId="0" borderId="0" xfId="2" applyFont="1" applyFill="1" applyBorder="1" applyAlignment="1" applyProtection="1">
      <protection hidden="1"/>
    </xf>
    <xf numFmtId="49" fontId="4" fillId="0" borderId="0" xfId="0" applyNumberFormat="1" applyFont="1" applyAlignment="1" applyProtection="1">
      <alignment horizontal="left"/>
      <protection hidden="1"/>
    </xf>
    <xf numFmtId="9" fontId="14" fillId="0" borderId="0" xfId="2" applyNumberFormat="1" applyFont="1" applyFill="1" applyBorder="1" applyAlignment="1" applyProtection="1">
      <alignment horizontal="centerContinuous"/>
      <protection hidden="1"/>
    </xf>
    <xf numFmtId="164" fontId="14" fillId="0" borderId="0" xfId="2" applyFont="1" applyFill="1" applyBorder="1" applyAlignment="1" applyProtection="1">
      <alignment horizontal="centerContinuous"/>
      <protection hidden="1"/>
    </xf>
    <xf numFmtId="9" fontId="14" fillId="0" borderId="0" xfId="2" applyNumberFormat="1" applyFont="1" applyFill="1" applyBorder="1" applyAlignment="1" applyProtection="1">
      <protection hidden="1"/>
    </xf>
    <xf numFmtId="10" fontId="14" fillId="0" borderId="0" xfId="2" applyNumberFormat="1" applyFont="1" applyFill="1" applyBorder="1" applyAlignment="1" applyProtection="1">
      <alignment horizontal="centerContinuous"/>
      <protection hidden="1"/>
    </xf>
    <xf numFmtId="10" fontId="14" fillId="0" borderId="0" xfId="2" applyNumberFormat="1" applyFont="1" applyFill="1" applyBorder="1" applyAlignment="1" applyProtection="1">
      <protection hidden="1"/>
    </xf>
    <xf numFmtId="0" fontId="4" fillId="0" borderId="0" xfId="0" applyFont="1" applyAlignment="1" applyProtection="1">
      <alignment horizontal="centerContinuous"/>
      <protection hidden="1"/>
    </xf>
    <xf numFmtId="0" fontId="12" fillId="0" borderId="0" xfId="0" applyFont="1" applyAlignment="1" applyProtection="1">
      <alignment horizontal="center"/>
      <protection hidden="1"/>
    </xf>
    <xf numFmtId="0" fontId="3" fillId="0" borderId="0" xfId="0" applyFont="1" applyProtection="1">
      <protection hidden="1"/>
    </xf>
    <xf numFmtId="0" fontId="6" fillId="0" borderId="0" xfId="0" applyFont="1" applyProtection="1">
      <protection hidden="1"/>
    </xf>
    <xf numFmtId="0" fontId="14" fillId="0" borderId="0" xfId="1" applyNumberFormat="1" applyFont="1" applyFill="1" applyBorder="1" applyAlignment="1" applyProtection="1">
      <protection hidden="1"/>
    </xf>
    <xf numFmtId="4" fontId="5" fillId="0" borderId="0" xfId="0" applyNumberFormat="1" applyFont="1" applyProtection="1">
      <protection hidden="1"/>
    </xf>
    <xf numFmtId="0" fontId="6" fillId="0" borderId="0" xfId="0" applyFont="1" applyAlignment="1" applyProtection="1">
      <alignment horizontal="center"/>
      <protection hidden="1"/>
    </xf>
    <xf numFmtId="0" fontId="5" fillId="0" borderId="16" xfId="0" applyFont="1" applyBorder="1" applyAlignment="1" applyProtection="1">
      <alignment horizontal="center" vertical="top"/>
      <protection hidden="1"/>
    </xf>
    <xf numFmtId="0" fontId="5" fillId="0" borderId="35" xfId="0" applyFont="1" applyBorder="1" applyAlignment="1" applyProtection="1">
      <alignment horizontal="center" vertical="top" wrapText="1"/>
      <protection hidden="1"/>
    </xf>
    <xf numFmtId="0" fontId="5" fillId="0" borderId="35" xfId="0" applyFont="1" applyBorder="1" applyAlignment="1" applyProtection="1">
      <alignment horizontal="center" vertical="center"/>
      <protection hidden="1"/>
    </xf>
    <xf numFmtId="4" fontId="5" fillId="0" borderId="36" xfId="0" applyNumberFormat="1" applyFont="1" applyBorder="1" applyAlignment="1" applyProtection="1">
      <alignment horizontal="center" vertical="center"/>
      <protection hidden="1"/>
    </xf>
    <xf numFmtId="4" fontId="5" fillId="0" borderId="35" xfId="0" applyNumberFormat="1" applyFont="1" applyBorder="1" applyAlignment="1" applyProtection="1">
      <alignment horizontal="center" vertical="center"/>
      <protection hidden="1"/>
    </xf>
    <xf numFmtId="4" fontId="5" fillId="0" borderId="17" xfId="0" applyNumberFormat="1" applyFont="1" applyBorder="1" applyAlignment="1" applyProtection="1">
      <alignment horizontal="center"/>
      <protection hidden="1"/>
    </xf>
    <xf numFmtId="49" fontId="5" fillId="0" borderId="30" xfId="0" applyNumberFormat="1" applyFont="1" applyBorder="1" applyAlignment="1" applyProtection="1">
      <alignment horizontal="center" vertical="top"/>
      <protection hidden="1"/>
    </xf>
    <xf numFmtId="0" fontId="5" fillId="0" borderId="36" xfId="0" applyFont="1" applyBorder="1" applyAlignment="1" applyProtection="1">
      <alignment horizontal="justify" vertical="top" wrapText="1"/>
      <protection hidden="1"/>
    </xf>
    <xf numFmtId="0" fontId="6" fillId="0" borderId="31" xfId="0" applyFont="1" applyBorder="1" applyAlignment="1" applyProtection="1">
      <alignment horizontal="center" vertical="center"/>
      <protection hidden="1"/>
    </xf>
    <xf numFmtId="4" fontId="6" fillId="0" borderId="31" xfId="0" applyNumberFormat="1" applyFont="1" applyBorder="1" applyAlignment="1" applyProtection="1">
      <alignment horizontal="right" vertical="center"/>
      <protection hidden="1"/>
    </xf>
    <xf numFmtId="4" fontId="6" fillId="0" borderId="37" xfId="0" applyNumberFormat="1" applyFont="1" applyBorder="1" applyAlignment="1" applyProtection="1">
      <alignment horizontal="right" vertical="center"/>
      <protection hidden="1"/>
    </xf>
    <xf numFmtId="4" fontId="6" fillId="0" borderId="32" xfId="0" applyNumberFormat="1" applyFont="1" applyBorder="1" applyAlignment="1" applyProtection="1">
      <alignment horizontal="right"/>
      <protection hidden="1"/>
    </xf>
    <xf numFmtId="49" fontId="6" fillId="0" borderId="33" xfId="0" quotePrefix="1" applyNumberFormat="1" applyFont="1" applyBorder="1" applyAlignment="1" applyProtection="1">
      <alignment horizontal="center" vertical="top"/>
      <protection hidden="1"/>
    </xf>
    <xf numFmtId="0" fontId="6" fillId="0" borderId="1" xfId="0" applyFont="1" applyBorder="1" applyAlignment="1" applyProtection="1">
      <alignment horizontal="justify" vertical="top" wrapText="1"/>
      <protection hidden="1"/>
    </xf>
    <xf numFmtId="0" fontId="6" fillId="0" borderId="18" xfId="0" applyFont="1" applyBorder="1" applyAlignment="1" applyProtection="1">
      <alignment horizontal="center" vertical="center"/>
      <protection hidden="1"/>
    </xf>
    <xf numFmtId="4" fontId="6" fillId="0" borderId="18" xfId="0" applyNumberFormat="1" applyFont="1" applyBorder="1" applyAlignment="1" applyProtection="1">
      <alignment horizontal="center" vertical="center"/>
      <protection hidden="1"/>
    </xf>
    <xf numFmtId="4" fontId="6" fillId="0" borderId="18" xfId="0" applyNumberFormat="1" applyFont="1" applyBorder="1" applyAlignment="1" applyProtection="1">
      <alignment horizontal="right" vertical="center"/>
      <protection hidden="1"/>
    </xf>
    <xf numFmtId="4" fontId="6" fillId="0" borderId="2" xfId="0" applyNumberFormat="1" applyFont="1" applyBorder="1" applyAlignment="1" applyProtection="1">
      <alignment horizontal="right"/>
      <protection hidden="1"/>
    </xf>
    <xf numFmtId="49" fontId="6" fillId="0" borderId="33" xfId="0" applyNumberFormat="1" applyFont="1" applyBorder="1" applyAlignment="1" applyProtection="1">
      <alignment horizontal="center" vertical="top"/>
      <protection hidden="1"/>
    </xf>
    <xf numFmtId="49" fontId="6" fillId="0" borderId="38" xfId="0" quotePrefix="1" applyNumberFormat="1" applyFont="1" applyBorder="1" applyAlignment="1" applyProtection="1">
      <alignment horizontal="center" vertical="top"/>
      <protection hidden="1"/>
    </xf>
    <xf numFmtId="0" fontId="5" fillId="0" borderId="39" xfId="0" applyFont="1" applyBorder="1" applyAlignment="1" applyProtection="1">
      <alignment horizontal="right" vertical="top" wrapText="1"/>
      <protection hidden="1"/>
    </xf>
    <xf numFmtId="0" fontId="6" fillId="0" borderId="26" xfId="0" applyFont="1" applyBorder="1" applyAlignment="1" applyProtection="1">
      <alignment horizontal="center" vertical="center"/>
      <protection hidden="1"/>
    </xf>
    <xf numFmtId="4" fontId="6" fillId="0" borderId="26" xfId="0" applyNumberFormat="1" applyFont="1" applyBorder="1" applyAlignment="1" applyProtection="1">
      <alignment horizontal="right" vertical="center"/>
      <protection hidden="1"/>
    </xf>
    <xf numFmtId="4" fontId="5" fillId="0" borderId="40" xfId="0" applyNumberFormat="1" applyFont="1" applyBorder="1" applyAlignment="1" applyProtection="1">
      <alignment horizontal="right"/>
      <protection hidden="1"/>
    </xf>
    <xf numFmtId="0" fontId="6" fillId="0" borderId="21" xfId="0" applyFont="1" applyBorder="1" applyAlignment="1" applyProtection="1">
      <alignment vertical="top"/>
      <protection hidden="1"/>
    </xf>
    <xf numFmtId="0" fontId="6" fillId="0" borderId="31" xfId="0" applyFont="1" applyBorder="1" applyAlignment="1" applyProtection="1">
      <alignment horizontal="justify" vertical="top" wrapText="1"/>
      <protection hidden="1"/>
    </xf>
    <xf numFmtId="4" fontId="6" fillId="0" borderId="22" xfId="0" applyNumberFormat="1" applyFont="1" applyBorder="1" applyAlignment="1" applyProtection="1">
      <alignment horizontal="right" vertical="center"/>
      <protection hidden="1"/>
    </xf>
    <xf numFmtId="4" fontId="6" fillId="0" borderId="41" xfId="0" applyNumberFormat="1" applyFont="1" applyBorder="1" applyAlignment="1" applyProtection="1">
      <alignment horizontal="right"/>
      <protection hidden="1"/>
    </xf>
    <xf numFmtId="0" fontId="6" fillId="0" borderId="23" xfId="0" applyFont="1" applyBorder="1" applyAlignment="1" applyProtection="1">
      <alignment vertical="top"/>
      <protection hidden="1"/>
    </xf>
    <xf numFmtId="0" fontId="5" fillId="0" borderId="16" xfId="0" applyFont="1" applyBorder="1" applyAlignment="1" applyProtection="1">
      <alignment horizontal="right" vertical="top" wrapText="1"/>
      <protection hidden="1"/>
    </xf>
    <xf numFmtId="0" fontId="6" fillId="0" borderId="28" xfId="0" applyFont="1" applyBorder="1" applyAlignment="1" applyProtection="1">
      <alignment horizontal="center" vertical="center"/>
      <protection hidden="1"/>
    </xf>
    <xf numFmtId="0" fontId="6" fillId="0" borderId="28" xfId="0" applyFont="1" applyBorder="1" applyProtection="1">
      <protection hidden="1"/>
    </xf>
    <xf numFmtId="0" fontId="6" fillId="0" borderId="42" xfId="0" applyFont="1" applyBorder="1" applyAlignment="1" applyProtection="1">
      <alignment horizontal="center" vertical="center"/>
      <protection hidden="1"/>
    </xf>
    <xf numFmtId="4" fontId="6" fillId="0" borderId="0" xfId="0" applyNumberFormat="1" applyFont="1" applyAlignment="1" applyProtection="1">
      <alignment horizontal="right" vertical="center"/>
      <protection hidden="1"/>
    </xf>
    <xf numFmtId="4" fontId="5" fillId="0" borderId="29" xfId="0" applyNumberFormat="1" applyFont="1" applyBorder="1" applyAlignment="1" applyProtection="1">
      <alignment horizontal="right"/>
      <protection hidden="1"/>
    </xf>
    <xf numFmtId="0" fontId="5" fillId="0" borderId="7" xfId="0" applyFont="1" applyBorder="1" applyAlignment="1" applyProtection="1">
      <alignment horizontal="justify" vertical="top" wrapText="1"/>
      <protection hidden="1"/>
    </xf>
    <xf numFmtId="0" fontId="6" fillId="0" borderId="7" xfId="0" applyFont="1" applyBorder="1" applyAlignment="1" applyProtection="1">
      <alignment horizontal="center" vertical="center"/>
      <protection hidden="1"/>
    </xf>
    <xf numFmtId="4" fontId="5" fillId="0" borderId="43" xfId="0" applyNumberFormat="1" applyFont="1" applyBorder="1" applyAlignment="1" applyProtection="1">
      <alignment horizontal="right"/>
      <protection hidden="1"/>
    </xf>
    <xf numFmtId="10" fontId="5" fillId="0" borderId="28" xfId="1" quotePrefix="1" applyNumberFormat="1" applyFont="1" applyBorder="1" applyAlignment="1" applyProtection="1">
      <alignment horizontal="centerContinuous" vertical="center"/>
      <protection hidden="1"/>
    </xf>
    <xf numFmtId="0" fontId="5" fillId="0" borderId="42" xfId="0" applyFont="1" applyBorder="1" applyAlignment="1" applyProtection="1">
      <alignment horizontal="centerContinuous" vertical="center"/>
      <protection hidden="1"/>
    </xf>
    <xf numFmtId="0" fontId="5" fillId="0" borderId="7" xfId="0" quotePrefix="1" applyFont="1" applyBorder="1" applyAlignment="1" applyProtection="1">
      <alignment horizontal="justify" vertical="top" wrapText="1"/>
      <protection hidden="1"/>
    </xf>
    <xf numFmtId="0" fontId="5" fillId="0" borderId="7" xfId="0" applyFont="1" applyBorder="1" applyAlignment="1" applyProtection="1">
      <alignment horizontal="right" vertical="center"/>
      <protection hidden="1"/>
    </xf>
    <xf numFmtId="4" fontId="6" fillId="0" borderId="13" xfId="0" applyNumberFormat="1" applyFont="1" applyBorder="1" applyAlignment="1" applyProtection="1">
      <alignment horizontal="right" vertical="center"/>
      <protection hidden="1"/>
    </xf>
    <xf numFmtId="0" fontId="6" fillId="0" borderId="25" xfId="0" applyFont="1" applyBorder="1" applyAlignment="1" applyProtection="1">
      <alignment vertical="top"/>
      <protection hidden="1"/>
    </xf>
    <xf numFmtId="0" fontId="5" fillId="0" borderId="26" xfId="0" quotePrefix="1" applyFont="1" applyBorder="1" applyAlignment="1" applyProtection="1">
      <alignment horizontal="right" vertical="top" wrapText="1"/>
      <protection hidden="1"/>
    </xf>
    <xf numFmtId="0" fontId="6" fillId="0" borderId="26" xfId="0" applyFont="1" applyBorder="1" applyAlignment="1" applyProtection="1">
      <alignment vertical="center"/>
      <protection hidden="1"/>
    </xf>
    <xf numFmtId="4" fontId="6" fillId="0" borderId="27" xfId="0" applyNumberFormat="1" applyFont="1" applyBorder="1" applyAlignment="1" applyProtection="1">
      <alignment horizontal="right"/>
      <protection hidden="1"/>
    </xf>
    <xf numFmtId="49" fontId="11" fillId="0" borderId="0" xfId="2" applyNumberFormat="1" applyFont="1" applyFill="1" applyBorder="1" applyAlignment="1" applyProtection="1">
      <protection hidden="1"/>
    </xf>
    <xf numFmtId="49" fontId="11" fillId="0" borderId="0" xfId="0" applyNumberFormat="1" applyFont="1" applyProtection="1">
      <protection hidden="1"/>
    </xf>
    <xf numFmtId="49" fontId="10" fillId="0" borderId="15" xfId="0" applyNumberFormat="1" applyFont="1" applyBorder="1" applyProtection="1">
      <protection hidden="1"/>
    </xf>
    <xf numFmtId="49" fontId="10" fillId="0" borderId="11" xfId="0" applyNumberFormat="1" applyFont="1" applyBorder="1" applyProtection="1">
      <protection hidden="1"/>
    </xf>
    <xf numFmtId="49" fontId="10" fillId="0" borderId="12" xfId="0" applyNumberFormat="1" applyFont="1" applyBorder="1" applyProtection="1">
      <protection hidden="1"/>
    </xf>
    <xf numFmtId="49" fontId="10" fillId="0" borderId="6" xfId="0" applyNumberFormat="1" applyFont="1" applyBorder="1" applyProtection="1">
      <protection hidden="1"/>
    </xf>
    <xf numFmtId="49" fontId="10" fillId="0" borderId="13" xfId="0" applyNumberFormat="1" applyFont="1" applyBorder="1" applyProtection="1">
      <protection hidden="1"/>
    </xf>
    <xf numFmtId="49" fontId="11" fillId="0" borderId="13" xfId="0" applyNumberFormat="1" applyFont="1" applyBorder="1" applyProtection="1">
      <protection hidden="1"/>
    </xf>
    <xf numFmtId="49" fontId="11" fillId="0" borderId="13" xfId="2" applyNumberFormat="1" applyFont="1" applyFill="1" applyBorder="1" applyAlignment="1" applyProtection="1">
      <protection hidden="1"/>
    </xf>
    <xf numFmtId="49" fontId="10" fillId="0" borderId="13" xfId="2" applyNumberFormat="1" applyFont="1" applyFill="1" applyBorder="1" applyAlignment="1" applyProtection="1">
      <protection hidden="1"/>
    </xf>
    <xf numFmtId="49" fontId="11" fillId="0" borderId="1" xfId="0" applyNumberFormat="1" applyFont="1" applyBorder="1" applyAlignment="1" applyProtection="1">
      <alignment horizontal="centerContinuous"/>
      <protection hidden="1"/>
    </xf>
    <xf numFmtId="49" fontId="11" fillId="0" borderId="7" xfId="0" quotePrefix="1" applyNumberFormat="1" applyFont="1" applyBorder="1" applyAlignment="1" applyProtection="1">
      <alignment horizontal="centerContinuous"/>
      <protection hidden="1"/>
    </xf>
    <xf numFmtId="49" fontId="11" fillId="0" borderId="7" xfId="2" applyNumberFormat="1" applyFont="1" applyFill="1" applyBorder="1" applyAlignment="1" applyProtection="1">
      <alignment horizontal="centerContinuous"/>
      <protection hidden="1"/>
    </xf>
    <xf numFmtId="0" fontId="26" fillId="5" borderId="15" xfId="0" applyFont="1" applyFill="1" applyBorder="1" applyAlignment="1" applyProtection="1">
      <alignment horizontal="centerContinuous"/>
      <protection hidden="1"/>
    </xf>
    <xf numFmtId="0" fontId="0" fillId="5" borderId="11" xfId="0" applyFill="1" applyBorder="1" applyAlignment="1" applyProtection="1">
      <alignment horizontal="centerContinuous"/>
      <protection hidden="1"/>
    </xf>
    <xf numFmtId="0" fontId="0" fillId="5" borderId="12" xfId="0" applyFill="1" applyBorder="1" applyAlignment="1" applyProtection="1">
      <alignment horizontal="centerContinuous"/>
      <protection hidden="1"/>
    </xf>
    <xf numFmtId="0" fontId="0" fillId="5" borderId="6" xfId="0" applyFill="1" applyBorder="1" applyProtection="1">
      <protection hidden="1"/>
    </xf>
    <xf numFmtId="0" fontId="0" fillId="5" borderId="13" xfId="0" applyFill="1" applyBorder="1" applyProtection="1">
      <protection hidden="1"/>
    </xf>
    <xf numFmtId="49" fontId="12" fillId="5" borderId="6" xfId="0" applyNumberFormat="1" applyFont="1" applyFill="1" applyBorder="1" applyAlignment="1" applyProtection="1">
      <alignment horizontal="centerContinuous"/>
      <protection hidden="1"/>
    </xf>
    <xf numFmtId="0" fontId="0" fillId="5" borderId="13" xfId="0" applyFill="1" applyBorder="1" applyAlignment="1" applyProtection="1">
      <alignment horizontal="centerContinuous"/>
      <protection hidden="1"/>
    </xf>
    <xf numFmtId="0" fontId="1" fillId="5" borderId="13" xfId="0" applyFont="1" applyFill="1" applyBorder="1" applyAlignment="1" applyProtection="1">
      <alignment horizontal="centerContinuous"/>
      <protection hidden="1"/>
    </xf>
    <xf numFmtId="49" fontId="8" fillId="5" borderId="6" xfId="0" applyNumberFormat="1" applyFont="1" applyFill="1" applyBorder="1" applyAlignment="1" applyProtection="1">
      <alignment horizontal="left"/>
      <protection hidden="1"/>
    </xf>
    <xf numFmtId="164" fontId="21" fillId="5" borderId="13" xfId="2" applyFont="1" applyFill="1" applyBorder="1" applyAlignment="1" applyProtection="1">
      <alignment horizontal="centerContinuous"/>
      <protection hidden="1"/>
    </xf>
    <xf numFmtId="39" fontId="14" fillId="5" borderId="13" xfId="2" applyNumberFormat="1" applyFont="1" applyFill="1" applyBorder="1" applyAlignment="1" applyProtection="1">
      <alignment horizontal="centerContinuous"/>
      <protection hidden="1"/>
    </xf>
    <xf numFmtId="164" fontId="14" fillId="5" borderId="13" xfId="2" applyFont="1" applyFill="1" applyBorder="1" applyAlignment="1" applyProtection="1">
      <protection hidden="1"/>
    </xf>
    <xf numFmtId="49" fontId="3" fillId="5" borderId="6" xfId="0" applyNumberFormat="1" applyFont="1" applyFill="1" applyBorder="1" applyAlignment="1" applyProtection="1">
      <alignment horizontal="left"/>
      <protection hidden="1"/>
    </xf>
    <xf numFmtId="49" fontId="4" fillId="5" borderId="6" xfId="0" applyNumberFormat="1" applyFont="1" applyFill="1" applyBorder="1" applyAlignment="1" applyProtection="1">
      <alignment horizontal="left"/>
      <protection hidden="1"/>
    </xf>
    <xf numFmtId="49" fontId="1" fillId="5" borderId="6" xfId="0" applyNumberFormat="1" applyFont="1" applyFill="1" applyBorder="1" applyAlignment="1" applyProtection="1">
      <alignment horizontal="left"/>
      <protection hidden="1"/>
    </xf>
    <xf numFmtId="49" fontId="3" fillId="5" borderId="1" xfId="0" applyNumberFormat="1" applyFont="1" applyFill="1" applyBorder="1" applyAlignment="1" applyProtection="1">
      <alignment horizontal="left"/>
      <protection hidden="1"/>
    </xf>
    <xf numFmtId="49" fontId="0" fillId="5" borderId="7" xfId="0" applyNumberFormat="1" applyFill="1" applyBorder="1" applyProtection="1">
      <protection hidden="1"/>
    </xf>
    <xf numFmtId="0" fontId="12" fillId="5" borderId="7" xfId="0" applyFont="1" applyFill="1" applyBorder="1" applyProtection="1">
      <protection hidden="1"/>
    </xf>
    <xf numFmtId="164" fontId="14" fillId="5" borderId="7" xfId="2" applyFont="1" applyFill="1" applyBorder="1" applyAlignment="1" applyProtection="1">
      <protection hidden="1"/>
    </xf>
    <xf numFmtId="164" fontId="14" fillId="5" borderId="19" xfId="2" applyFont="1" applyFill="1" applyBorder="1" applyAlignment="1" applyProtection="1">
      <protection hidden="1"/>
    </xf>
    <xf numFmtId="49" fontId="11" fillId="0" borderId="19" xfId="2" applyNumberFormat="1" applyFont="1" applyFill="1" applyBorder="1" applyAlignment="1" applyProtection="1">
      <protection hidden="1"/>
    </xf>
    <xf numFmtId="0" fontId="0" fillId="0" borderId="15" xfId="0" applyBorder="1" applyProtection="1">
      <protection hidden="1"/>
    </xf>
    <xf numFmtId="0" fontId="0" fillId="0" borderId="6" xfId="0" applyBorder="1" applyProtection="1">
      <protection hidden="1"/>
    </xf>
    <xf numFmtId="0" fontId="0" fillId="5" borderId="15" xfId="0" applyFill="1" applyBorder="1" applyProtection="1">
      <protection hidden="1"/>
    </xf>
    <xf numFmtId="0" fontId="0" fillId="5" borderId="11" xfId="0" applyFill="1" applyBorder="1" applyProtection="1">
      <protection hidden="1"/>
    </xf>
    <xf numFmtId="0" fontId="0" fillId="5" borderId="12" xfId="0" applyFill="1" applyBorder="1" applyProtection="1">
      <protection hidden="1"/>
    </xf>
    <xf numFmtId="0" fontId="0" fillId="5" borderId="1" xfId="0" applyFill="1" applyBorder="1" applyProtection="1">
      <protection hidden="1"/>
    </xf>
    <xf numFmtId="0" fontId="0" fillId="5" borderId="19" xfId="0" applyFill="1" applyBorder="1" applyProtection="1">
      <protection hidden="1"/>
    </xf>
    <xf numFmtId="49" fontId="30" fillId="0" borderId="0" xfId="2" applyNumberFormat="1" applyFont="1" applyFill="1" applyBorder="1" applyAlignment="1" applyProtection="1">
      <protection hidden="1"/>
    </xf>
    <xf numFmtId="49" fontId="31" fillId="0" borderId="0" xfId="1" applyNumberFormat="1" applyFont="1" applyFill="1" applyBorder="1" applyAlignment="1" applyProtection="1">
      <protection hidden="1"/>
    </xf>
    <xf numFmtId="49" fontId="30" fillId="0" borderId="0" xfId="0" applyNumberFormat="1" applyFont="1" applyProtection="1">
      <protection hidden="1"/>
    </xf>
    <xf numFmtId="49" fontId="30" fillId="0" borderId="6" xfId="0" applyNumberFormat="1" applyFont="1" applyBorder="1" applyProtection="1">
      <protection hidden="1"/>
    </xf>
    <xf numFmtId="10" fontId="21" fillId="2" borderId="1" xfId="2" applyNumberFormat="1" applyFont="1" applyFill="1" applyBorder="1" applyAlignment="1" applyProtection="1">
      <protection locked="0"/>
    </xf>
    <xf numFmtId="10" fontId="14" fillId="2" borderId="7" xfId="2" applyNumberFormat="1" applyFont="1" applyFill="1" applyBorder="1" applyAlignment="1" applyProtection="1">
      <protection hidden="1"/>
    </xf>
    <xf numFmtId="0" fontId="10" fillId="0" borderId="0" xfId="0" applyFont="1" applyAlignment="1" applyProtection="1">
      <alignment horizontal="left" vertical="top"/>
      <protection hidden="1"/>
    </xf>
    <xf numFmtId="10" fontId="14" fillId="0" borderId="0" xfId="1" applyNumberFormat="1" applyFont="1" applyFill="1" applyBorder="1" applyAlignment="1" applyProtection="1">
      <alignment horizontal="centerContinuous"/>
      <protection hidden="1"/>
    </xf>
    <xf numFmtId="49" fontId="14" fillId="0" borderId="0" xfId="0" applyNumberFormat="1" applyFont="1" applyAlignment="1">
      <alignment horizontal="left"/>
    </xf>
    <xf numFmtId="49" fontId="14" fillId="0" borderId="0" xfId="0" applyNumberFormat="1" applyFont="1"/>
    <xf numFmtId="0" fontId="14" fillId="0" borderId="0" xfId="0" applyFont="1"/>
    <xf numFmtId="49" fontId="14" fillId="0" borderId="0" xfId="0" applyNumberFormat="1" applyFont="1" applyAlignment="1" applyProtection="1">
      <alignment horizontal="centerContinuous"/>
      <protection hidden="1"/>
    </xf>
    <xf numFmtId="0" fontId="14" fillId="0" borderId="0" xfId="0" applyFont="1" applyAlignment="1" applyProtection="1">
      <alignment horizontal="centerContinuous"/>
      <protection hidden="1"/>
    </xf>
    <xf numFmtId="49" fontId="14" fillId="0" borderId="0" xfId="0" applyNumberFormat="1" applyFont="1" applyAlignment="1" applyProtection="1">
      <alignment horizontal="left"/>
      <protection hidden="1"/>
    </xf>
    <xf numFmtId="49" fontId="14" fillId="0" borderId="0" xfId="0" applyNumberFormat="1" applyFont="1" applyProtection="1">
      <protection hidden="1"/>
    </xf>
    <xf numFmtId="0" fontId="14" fillId="0" borderId="0" xfId="0" applyFont="1" applyAlignment="1" applyProtection="1">
      <alignment horizontal="left"/>
      <protection hidden="1"/>
    </xf>
    <xf numFmtId="0" fontId="14" fillId="0" borderId="0" xfId="0" applyFont="1" applyProtection="1">
      <protection hidden="1"/>
    </xf>
    <xf numFmtId="0" fontId="14" fillId="0" borderId="0" xfId="0" applyFont="1" applyAlignment="1" applyProtection="1">
      <alignment horizontal="center"/>
      <protection hidden="1"/>
    </xf>
    <xf numFmtId="0" fontId="14" fillId="0" borderId="0" xfId="0" applyFont="1" applyAlignment="1" applyProtection="1">
      <alignment horizontal="right"/>
      <protection hidden="1"/>
    </xf>
    <xf numFmtId="0" fontId="32" fillId="0" borderId="0" xfId="0" applyFont="1" applyAlignment="1" applyProtection="1">
      <alignment horizontal="centerContinuous"/>
      <protection hidden="1"/>
    </xf>
    <xf numFmtId="0" fontId="14" fillId="0" borderId="0" xfId="0" quotePrefix="1" applyFont="1" applyAlignment="1" applyProtection="1">
      <alignment horizontal="centerContinuous"/>
      <protection hidden="1"/>
    </xf>
    <xf numFmtId="49" fontId="33" fillId="0" borderId="15" xfId="0" applyNumberFormat="1" applyFont="1" applyBorder="1" applyAlignment="1" applyProtection="1">
      <alignment horizontal="centerContinuous"/>
      <protection hidden="1"/>
    </xf>
    <xf numFmtId="49" fontId="14" fillId="0" borderId="11" xfId="0" applyNumberFormat="1" applyFont="1" applyBorder="1" applyAlignment="1" applyProtection="1">
      <alignment horizontal="centerContinuous"/>
      <protection hidden="1"/>
    </xf>
    <xf numFmtId="0" fontId="33" fillId="0" borderId="12" xfId="0" applyFont="1" applyBorder="1" applyAlignment="1" applyProtection="1">
      <alignment horizontal="centerContinuous"/>
      <protection hidden="1"/>
    </xf>
    <xf numFmtId="0" fontId="33" fillId="0" borderId="18" xfId="0" applyFont="1" applyBorder="1" applyAlignment="1" applyProtection="1">
      <alignment horizontal="centerContinuous"/>
      <protection hidden="1"/>
    </xf>
    <xf numFmtId="0" fontId="33" fillId="0" borderId="10" xfId="0" applyFont="1" applyBorder="1" applyAlignment="1" applyProtection="1">
      <alignment horizontal="centerContinuous"/>
      <protection hidden="1"/>
    </xf>
    <xf numFmtId="0" fontId="14" fillId="0" borderId="10" xfId="0" applyFont="1" applyBorder="1" applyAlignment="1" applyProtection="1">
      <alignment horizontal="centerContinuous"/>
      <protection hidden="1"/>
    </xf>
    <xf numFmtId="0" fontId="33" fillId="0" borderId="44" xfId="0" applyFont="1" applyBorder="1" applyAlignment="1" applyProtection="1">
      <alignment horizontal="center"/>
      <protection hidden="1"/>
    </xf>
    <xf numFmtId="49" fontId="33" fillId="0" borderId="1" xfId="0" applyNumberFormat="1" applyFont="1" applyBorder="1" applyAlignment="1" applyProtection="1">
      <alignment horizontal="centerContinuous"/>
      <protection hidden="1"/>
    </xf>
    <xf numFmtId="49" fontId="14" fillId="0" borderId="7" xfId="0" applyNumberFormat="1" applyFont="1" applyBorder="1" applyAlignment="1" applyProtection="1">
      <alignment horizontal="centerContinuous"/>
      <protection hidden="1"/>
    </xf>
    <xf numFmtId="0" fontId="33" fillId="0" borderId="19" xfId="0" applyFont="1" applyBorder="1" applyAlignment="1" applyProtection="1">
      <alignment horizontal="centerContinuous"/>
      <protection hidden="1"/>
    </xf>
    <xf numFmtId="0" fontId="33" fillId="0" borderId="7" xfId="0" applyFont="1" applyBorder="1" applyAlignment="1" applyProtection="1">
      <alignment horizontal="centerContinuous"/>
      <protection hidden="1"/>
    </xf>
    <xf numFmtId="0" fontId="14" fillId="0" borderId="3" xfId="0" applyFont="1" applyBorder="1" applyProtection="1">
      <protection hidden="1"/>
    </xf>
    <xf numFmtId="49" fontId="14" fillId="0" borderId="6" xfId="0" applyNumberFormat="1" applyFont="1" applyBorder="1" applyAlignment="1" applyProtection="1">
      <alignment horizontal="left"/>
      <protection hidden="1"/>
    </xf>
    <xf numFmtId="164" fontId="14" fillId="0" borderId="12" xfId="2" applyFont="1" applyBorder="1" applyProtection="1">
      <protection hidden="1"/>
    </xf>
    <xf numFmtId="0" fontId="14" fillId="2" borderId="44" xfId="0" applyFont="1" applyFill="1" applyBorder="1" applyProtection="1">
      <protection hidden="1"/>
    </xf>
    <xf numFmtId="0" fontId="33" fillId="0" borderId="13" xfId="0" quotePrefix="1" applyFont="1" applyBorder="1" applyAlignment="1" applyProtection="1">
      <alignment horizontal="left"/>
      <protection hidden="1"/>
    </xf>
    <xf numFmtId="4" fontId="33" fillId="2" borderId="45" xfId="0" applyNumberFormat="1" applyFont="1" applyFill="1" applyBorder="1" applyProtection="1">
      <protection hidden="1"/>
    </xf>
    <xf numFmtId="49" fontId="14" fillId="0" borderId="1" xfId="0" applyNumberFormat="1" applyFont="1" applyBorder="1" applyAlignment="1" applyProtection="1">
      <alignment horizontal="left"/>
      <protection hidden="1"/>
    </xf>
    <xf numFmtId="49" fontId="14" fillId="0" borderId="7" xfId="0" applyNumberFormat="1" applyFont="1" applyBorder="1" applyAlignment="1" applyProtection="1">
      <alignment horizontal="left"/>
      <protection hidden="1"/>
    </xf>
    <xf numFmtId="164" fontId="33" fillId="0" borderId="12" xfId="2" applyFont="1" applyBorder="1" applyProtection="1">
      <protection hidden="1"/>
    </xf>
    <xf numFmtId="0" fontId="33" fillId="0" borderId="13" xfId="0" applyFont="1" applyBorder="1" applyAlignment="1" applyProtection="1">
      <alignment horizontal="left"/>
      <protection hidden="1"/>
    </xf>
    <xf numFmtId="0" fontId="33" fillId="0" borderId="19" xfId="0" applyFont="1" applyBorder="1" applyAlignment="1" applyProtection="1">
      <alignment horizontal="left"/>
      <protection hidden="1"/>
    </xf>
    <xf numFmtId="49" fontId="14" fillId="0" borderId="7" xfId="0" applyNumberFormat="1" applyFont="1" applyBorder="1" applyProtection="1">
      <protection hidden="1"/>
    </xf>
    <xf numFmtId="0" fontId="33" fillId="0" borderId="19" xfId="0" quotePrefix="1" applyFont="1" applyBorder="1" applyAlignment="1" applyProtection="1">
      <alignment horizontal="left"/>
      <protection hidden="1"/>
    </xf>
    <xf numFmtId="0" fontId="33" fillId="0" borderId="19" xfId="0" applyFont="1" applyBorder="1" applyProtection="1">
      <protection hidden="1"/>
    </xf>
    <xf numFmtId="164" fontId="33" fillId="0" borderId="13" xfId="2" applyFont="1" applyBorder="1" applyProtection="1">
      <protection hidden="1"/>
    </xf>
    <xf numFmtId="0" fontId="14" fillId="2" borderId="45" xfId="0" applyFont="1" applyFill="1" applyBorder="1" applyProtection="1">
      <protection hidden="1"/>
    </xf>
    <xf numFmtId="0" fontId="33" fillId="0" borderId="0" xfId="0" quotePrefix="1" applyFont="1" applyAlignment="1" applyProtection="1">
      <alignment horizontal="left"/>
      <protection hidden="1"/>
    </xf>
    <xf numFmtId="0" fontId="14" fillId="2" borderId="0" xfId="0" applyFont="1" applyFill="1" applyProtection="1">
      <protection hidden="1"/>
    </xf>
    <xf numFmtId="49" fontId="14" fillId="0" borderId="15" xfId="0" applyNumberFormat="1" applyFont="1" applyBorder="1" applyAlignment="1" applyProtection="1">
      <alignment horizontal="left"/>
      <protection hidden="1"/>
    </xf>
    <xf numFmtId="49" fontId="14" fillId="0" borderId="11" xfId="0" applyNumberFormat="1" applyFont="1" applyBorder="1" applyProtection="1">
      <protection hidden="1"/>
    </xf>
    <xf numFmtId="0" fontId="14" fillId="0" borderId="44" xfId="0" applyFont="1" applyBorder="1" applyProtection="1">
      <protection hidden="1"/>
    </xf>
    <xf numFmtId="49" fontId="33" fillId="0" borderId="45" xfId="0" applyNumberFormat="1" applyFont="1" applyBorder="1" applyAlignment="1" applyProtection="1">
      <alignment horizontal="left"/>
      <protection hidden="1"/>
    </xf>
    <xf numFmtId="49" fontId="33" fillId="0" borderId="6" xfId="0" applyNumberFormat="1" applyFont="1" applyBorder="1" applyAlignment="1" applyProtection="1">
      <alignment horizontal="left"/>
      <protection hidden="1"/>
    </xf>
    <xf numFmtId="0" fontId="14" fillId="0" borderId="45" xfId="0" applyFont="1" applyBorder="1" applyProtection="1">
      <protection hidden="1"/>
    </xf>
    <xf numFmtId="10" fontId="33" fillId="0" borderId="13" xfId="0" quotePrefix="1" applyNumberFormat="1" applyFont="1" applyBorder="1" applyAlignment="1" applyProtection="1">
      <alignment horizontal="center"/>
      <protection hidden="1"/>
    </xf>
    <xf numFmtId="49" fontId="10" fillId="0" borderId="11" xfId="1" applyNumberFormat="1" applyFont="1" applyFill="1" applyBorder="1" applyAlignment="1" applyProtection="1">
      <protection hidden="1"/>
    </xf>
    <xf numFmtId="49" fontId="10" fillId="0" borderId="11" xfId="2" applyNumberFormat="1" applyFont="1" applyFill="1" applyBorder="1" applyAlignment="1" applyProtection="1">
      <protection hidden="1"/>
    </xf>
    <xf numFmtId="49" fontId="11" fillId="0" borderId="11" xfId="2" applyNumberFormat="1" applyFont="1" applyFill="1" applyBorder="1" applyAlignment="1" applyProtection="1">
      <protection hidden="1"/>
    </xf>
    <xf numFmtId="49" fontId="11" fillId="0" borderId="11" xfId="1" applyNumberFormat="1" applyFont="1" applyFill="1" applyBorder="1" applyAlignment="1" applyProtection="1">
      <protection hidden="1"/>
    </xf>
    <xf numFmtId="49" fontId="11" fillId="0" borderId="12" xfId="2" applyNumberFormat="1" applyFont="1" applyFill="1" applyBorder="1" applyAlignment="1" applyProtection="1">
      <protection hidden="1"/>
    </xf>
    <xf numFmtId="49" fontId="10" fillId="0" borderId="1" xfId="0" applyNumberFormat="1" applyFont="1" applyBorder="1" applyProtection="1">
      <protection hidden="1"/>
    </xf>
    <xf numFmtId="49" fontId="10" fillId="0" borderId="7" xfId="0" applyNumberFormat="1" applyFont="1" applyBorder="1" applyProtection="1">
      <protection hidden="1"/>
    </xf>
    <xf numFmtId="49" fontId="10" fillId="0" borderId="15" xfId="2" applyNumberFormat="1" applyFont="1" applyFill="1" applyBorder="1" applyAlignment="1" applyProtection="1">
      <protection hidden="1"/>
    </xf>
    <xf numFmtId="49" fontId="11" fillId="0" borderId="15" xfId="2" applyNumberFormat="1" applyFont="1" applyFill="1" applyBorder="1" applyAlignment="1" applyProtection="1">
      <protection hidden="1"/>
    </xf>
    <xf numFmtId="49" fontId="30" fillId="4" borderId="11" xfId="2" applyNumberFormat="1" applyFont="1" applyFill="1" applyBorder="1" applyAlignment="1" applyProtection="1">
      <protection hidden="1"/>
    </xf>
    <xf numFmtId="49" fontId="31" fillId="4" borderId="11" xfId="1" applyNumberFormat="1" applyFont="1" applyFill="1" applyBorder="1" applyAlignment="1" applyProtection="1">
      <protection hidden="1"/>
    </xf>
    <xf numFmtId="49" fontId="11" fillId="4" borderId="15" xfId="2" applyNumberFormat="1" applyFont="1" applyFill="1" applyBorder="1" applyAlignment="1" applyProtection="1">
      <protection hidden="1"/>
    </xf>
    <xf numFmtId="49" fontId="11" fillId="4" borderId="11" xfId="2" applyNumberFormat="1" applyFont="1" applyFill="1" applyBorder="1" applyAlignment="1" applyProtection="1">
      <protection hidden="1"/>
    </xf>
    <xf numFmtId="49" fontId="11" fillId="0" borderId="7" xfId="2" applyNumberFormat="1" applyFont="1" applyFill="1" applyBorder="1" applyAlignment="1" applyProtection="1">
      <protection hidden="1"/>
    </xf>
    <xf numFmtId="49" fontId="11" fillId="0" borderId="1" xfId="2" applyNumberFormat="1" applyFont="1" applyFill="1" applyBorder="1" applyAlignment="1" applyProtection="1">
      <protection hidden="1"/>
    </xf>
    <xf numFmtId="49" fontId="13" fillId="0" borderId="7" xfId="2" applyNumberFormat="1" applyFont="1" applyFill="1" applyBorder="1" applyAlignment="1" applyProtection="1">
      <alignment horizontal="centerContinuous"/>
      <protection hidden="1"/>
    </xf>
    <xf numFmtId="0" fontId="30" fillId="0" borderId="7" xfId="0" applyFont="1" applyBorder="1" applyAlignment="1" applyProtection="1">
      <alignment horizontal="centerContinuous"/>
      <protection hidden="1"/>
    </xf>
    <xf numFmtId="49" fontId="31" fillId="0" borderId="7" xfId="2" applyNumberFormat="1" applyFont="1" applyFill="1" applyBorder="1" applyAlignment="1" applyProtection="1">
      <alignment horizontal="centerContinuous"/>
      <protection hidden="1"/>
    </xf>
    <xf numFmtId="49" fontId="10" fillId="0" borderId="18" xfId="0" applyNumberFormat="1" applyFont="1" applyBorder="1" applyAlignment="1" applyProtection="1">
      <alignment horizontal="centerContinuous"/>
      <protection hidden="1"/>
    </xf>
    <xf numFmtId="49" fontId="11" fillId="0" borderId="10" xfId="0" applyNumberFormat="1" applyFont="1" applyBorder="1" applyAlignment="1" applyProtection="1">
      <alignment horizontal="centerContinuous"/>
      <protection hidden="1"/>
    </xf>
    <xf numFmtId="0" fontId="11" fillId="0" borderId="10" xfId="0" applyFont="1" applyBorder="1" applyAlignment="1" applyProtection="1">
      <alignment horizontal="centerContinuous"/>
      <protection hidden="1"/>
    </xf>
    <xf numFmtId="49" fontId="11" fillId="0" borderId="11" xfId="0" applyNumberFormat="1" applyFont="1" applyBorder="1" applyAlignment="1" applyProtection="1">
      <alignment horizontal="centerContinuous"/>
      <protection hidden="1"/>
    </xf>
    <xf numFmtId="49" fontId="11" fillId="0" borderId="12" xfId="0" applyNumberFormat="1" applyFont="1" applyBorder="1" applyAlignment="1" applyProtection="1">
      <alignment horizontal="centerContinuous"/>
      <protection hidden="1"/>
    </xf>
    <xf numFmtId="49" fontId="6" fillId="0" borderId="15" xfId="0" applyNumberFormat="1" applyFont="1" applyBorder="1" applyProtection="1">
      <protection hidden="1"/>
    </xf>
    <xf numFmtId="49" fontId="29" fillId="0" borderId="0" xfId="1" applyNumberFormat="1" applyFont="1" applyFill="1" applyBorder="1" applyAlignment="1" applyProtection="1">
      <alignment horizontal="centerContinuous"/>
      <protection hidden="1"/>
    </xf>
    <xf numFmtId="49" fontId="10" fillId="0" borderId="0" xfId="2" applyNumberFormat="1" applyFont="1" applyFill="1" applyBorder="1" applyAlignment="1" applyProtection="1">
      <alignment horizontal="centerContinuous"/>
      <protection hidden="1"/>
    </xf>
    <xf numFmtId="49" fontId="11" fillId="0" borderId="0" xfId="2" applyNumberFormat="1" applyFont="1" applyFill="1" applyBorder="1" applyAlignment="1" applyProtection="1">
      <alignment horizontal="centerContinuous"/>
      <protection hidden="1"/>
    </xf>
    <xf numFmtId="49" fontId="11" fillId="0" borderId="0" xfId="1" applyNumberFormat="1" applyFont="1" applyFill="1" applyBorder="1" applyAlignment="1" applyProtection="1">
      <alignment horizontal="centerContinuous"/>
      <protection hidden="1"/>
    </xf>
    <xf numFmtId="49" fontId="11" fillId="0" borderId="13" xfId="2" applyNumberFormat="1" applyFont="1" applyFill="1" applyBorder="1" applyAlignment="1" applyProtection="1">
      <alignment horizontal="centerContinuous"/>
      <protection hidden="1"/>
    </xf>
    <xf numFmtId="49" fontId="30" fillId="0" borderId="0" xfId="2" applyNumberFormat="1" applyFont="1" applyFill="1" applyBorder="1" applyAlignment="1" applyProtection="1">
      <alignment horizontal="centerContinuous"/>
      <protection hidden="1"/>
    </xf>
    <xf numFmtId="49" fontId="31" fillId="0" borderId="0" xfId="1" applyNumberFormat="1" applyFont="1" applyFill="1" applyBorder="1" applyAlignment="1" applyProtection="1">
      <alignment horizontal="centerContinuous"/>
      <protection hidden="1"/>
    </xf>
    <xf numFmtId="49" fontId="10" fillId="0" borderId="15" xfId="0" applyNumberFormat="1" applyFont="1" applyBorder="1" applyAlignment="1" applyProtection="1">
      <alignment horizontal="centerContinuous"/>
      <protection hidden="1"/>
    </xf>
    <xf numFmtId="49" fontId="10" fillId="0" borderId="1" xfId="2" applyNumberFormat="1" applyFont="1" applyFill="1" applyBorder="1" applyAlignment="1" applyProtection="1">
      <alignment horizontal="centerContinuous"/>
      <protection hidden="1"/>
    </xf>
    <xf numFmtId="4" fontId="10" fillId="0" borderId="6" xfId="2" applyNumberFormat="1" applyFont="1" applyFill="1" applyBorder="1" applyAlignment="1" applyProtection="1">
      <alignment horizontal="centerContinuous"/>
      <protection hidden="1"/>
    </xf>
    <xf numFmtId="0" fontId="10" fillId="0" borderId="1" xfId="0" applyFont="1" applyBorder="1" applyAlignment="1" applyProtection="1">
      <alignment horizontal="centerContinuous"/>
      <protection hidden="1"/>
    </xf>
    <xf numFmtId="49" fontId="10" fillId="0" borderId="7" xfId="2" applyNumberFormat="1" applyFont="1" applyFill="1" applyBorder="1" applyAlignment="1" applyProtection="1">
      <alignment horizontal="centerContinuous"/>
      <protection hidden="1"/>
    </xf>
    <xf numFmtId="0" fontId="6" fillId="0" borderId="6" xfId="0" applyFont="1" applyBorder="1" applyAlignment="1" applyProtection="1">
      <alignment horizontal="centerContinuous"/>
      <protection hidden="1"/>
    </xf>
    <xf numFmtId="0" fontId="0" fillId="0" borderId="11" xfId="0" applyBorder="1" applyAlignment="1" applyProtection="1">
      <alignment horizontal="centerContinuous"/>
      <protection hidden="1"/>
    </xf>
    <xf numFmtId="0" fontId="27" fillId="0" borderId="0" xfId="0" applyFont="1" applyAlignment="1" applyProtection="1">
      <alignment horizontal="center"/>
      <protection hidden="1"/>
    </xf>
    <xf numFmtId="0" fontId="1" fillId="5" borderId="45" xfId="0" applyFont="1" applyFill="1" applyBorder="1" applyProtection="1">
      <protection hidden="1"/>
    </xf>
    <xf numFmtId="0" fontId="0" fillId="5" borderId="45" xfId="0" applyFill="1" applyBorder="1" applyProtection="1">
      <protection hidden="1"/>
    </xf>
    <xf numFmtId="0" fontId="0" fillId="5" borderId="10" xfId="0" applyFill="1" applyBorder="1" applyProtection="1">
      <protection hidden="1"/>
    </xf>
    <xf numFmtId="0" fontId="3" fillId="0" borderId="0" xfId="0" applyFont="1" applyAlignment="1" applyProtection="1">
      <alignment horizontal="right"/>
      <protection hidden="1"/>
    </xf>
    <xf numFmtId="10" fontId="34" fillId="5" borderId="1" xfId="0" applyNumberFormat="1" applyFont="1" applyFill="1" applyBorder="1" applyProtection="1">
      <protection locked="0"/>
    </xf>
    <xf numFmtId="0" fontId="10" fillId="0" borderId="0" xfId="0" applyFont="1" applyAlignment="1" applyProtection="1">
      <alignment vertical="top"/>
      <protection hidden="1"/>
    </xf>
    <xf numFmtId="0" fontId="10" fillId="0" borderId="0" xfId="0" applyFont="1" applyAlignment="1" applyProtection="1">
      <alignment vertical="center"/>
      <protection hidden="1"/>
    </xf>
    <xf numFmtId="0" fontId="10" fillId="0" borderId="0" xfId="0" applyFont="1" applyAlignment="1" applyProtection="1">
      <alignment horizontal="center" vertical="center"/>
      <protection hidden="1"/>
    </xf>
    <xf numFmtId="4" fontId="10" fillId="0" borderId="0" xfId="0" applyNumberFormat="1" applyFont="1" applyAlignment="1" applyProtection="1">
      <alignment horizontal="right" vertical="center"/>
      <protection hidden="1"/>
    </xf>
    <xf numFmtId="4" fontId="10" fillId="0" borderId="0" xfId="0" applyNumberFormat="1" applyFont="1" applyAlignment="1" applyProtection="1">
      <alignment horizontal="right"/>
      <protection hidden="1"/>
    </xf>
    <xf numFmtId="0" fontId="10" fillId="0" borderId="0" xfId="0" quotePrefix="1" applyFont="1" applyAlignment="1" applyProtection="1">
      <alignment horizontal="left" vertical="top"/>
      <protection hidden="1"/>
    </xf>
    <xf numFmtId="0" fontId="10" fillId="0" borderId="0" xfId="0" applyFont="1" applyAlignment="1" applyProtection="1">
      <alignment horizontal="centerContinuous" vertical="top"/>
      <protection hidden="1"/>
    </xf>
    <xf numFmtId="0" fontId="10" fillId="0" borderId="0" xfId="0" applyFont="1" applyAlignment="1" applyProtection="1">
      <alignment horizontal="centerContinuous" vertical="center"/>
      <protection hidden="1"/>
    </xf>
    <xf numFmtId="4" fontId="10" fillId="0" borderId="0" xfId="0" applyNumberFormat="1" applyFont="1" applyAlignment="1" applyProtection="1">
      <alignment horizontal="centerContinuous" vertical="center"/>
      <protection hidden="1"/>
    </xf>
    <xf numFmtId="4" fontId="10" fillId="0" borderId="0" xfId="0" applyNumberFormat="1" applyFont="1" applyAlignment="1" applyProtection="1">
      <alignment horizontal="centerContinuous"/>
      <protection hidden="1"/>
    </xf>
    <xf numFmtId="4" fontId="10" fillId="0" borderId="0" xfId="0" applyNumberFormat="1" applyFont="1" applyAlignment="1" applyProtection="1">
      <alignment vertical="center"/>
      <protection hidden="1"/>
    </xf>
    <xf numFmtId="0" fontId="0" fillId="0" borderId="0" xfId="0" applyAlignment="1" applyProtection="1">
      <alignment vertical="top"/>
      <protection hidden="1"/>
    </xf>
    <xf numFmtId="0" fontId="13" fillId="0" borderId="0" xfId="0" applyFont="1" applyAlignment="1" applyProtection="1">
      <alignment vertical="top"/>
      <protection hidden="1"/>
    </xf>
    <xf numFmtId="4" fontId="23" fillId="5" borderId="18" xfId="0" applyNumberFormat="1" applyFont="1" applyFill="1" applyBorder="1" applyAlignment="1" applyProtection="1">
      <alignment horizontal="right" vertical="center"/>
      <protection locked="0"/>
    </xf>
    <xf numFmtId="0" fontId="24" fillId="5" borderId="1" xfId="0" applyFont="1" applyFill="1" applyBorder="1" applyAlignment="1" applyProtection="1">
      <alignment horizontal="centerContinuous"/>
      <protection hidden="1"/>
    </xf>
    <xf numFmtId="49" fontId="11" fillId="5" borderId="7" xfId="0" applyNumberFormat="1" applyFont="1" applyFill="1" applyBorder="1" applyAlignment="1" applyProtection="1">
      <alignment horizontal="centerContinuous"/>
      <protection hidden="1"/>
    </xf>
    <xf numFmtId="49" fontId="11" fillId="5" borderId="19" xfId="0" applyNumberFormat="1" applyFont="1" applyFill="1" applyBorder="1" applyAlignment="1" applyProtection="1">
      <alignment horizontal="centerContinuous"/>
      <protection hidden="1"/>
    </xf>
    <xf numFmtId="49" fontId="4" fillId="0" borderId="15" xfId="0" applyNumberFormat="1" applyFont="1" applyBorder="1" applyAlignment="1" applyProtection="1">
      <alignment horizontal="centerContinuous"/>
      <protection hidden="1"/>
    </xf>
    <xf numFmtId="49" fontId="4" fillId="0" borderId="11" xfId="0" applyNumberFormat="1" applyFont="1" applyBorder="1" applyAlignment="1" applyProtection="1">
      <alignment horizontal="centerContinuous"/>
      <protection hidden="1"/>
    </xf>
    <xf numFmtId="49" fontId="4" fillId="0" borderId="12" xfId="0" applyNumberFormat="1" applyFont="1" applyBorder="1" applyAlignment="1" applyProtection="1">
      <alignment horizontal="centerContinuous"/>
      <protection hidden="1"/>
    </xf>
    <xf numFmtId="0" fontId="30" fillId="0" borderId="0" xfId="0" applyFont="1" applyAlignment="1" applyProtection="1">
      <alignment horizontal="centerContinuous"/>
      <protection hidden="1"/>
    </xf>
    <xf numFmtId="49" fontId="4" fillId="0" borderId="6" xfId="0" applyNumberFormat="1" applyFont="1" applyBorder="1" applyAlignment="1" applyProtection="1">
      <alignment horizontal="centerContinuous"/>
      <protection hidden="1"/>
    </xf>
    <xf numFmtId="49" fontId="4" fillId="0" borderId="0" xfId="2" applyNumberFormat="1" applyFont="1" applyFill="1" applyBorder="1" applyAlignment="1" applyProtection="1">
      <alignment horizontal="centerContinuous"/>
      <protection hidden="1"/>
    </xf>
    <xf numFmtId="49" fontId="17" fillId="0" borderId="0" xfId="2" applyNumberFormat="1" applyFont="1" applyFill="1" applyBorder="1" applyAlignment="1" applyProtection="1">
      <alignment horizontal="centerContinuous"/>
      <protection hidden="1"/>
    </xf>
    <xf numFmtId="0" fontId="19" fillId="0" borderId="0" xfId="0" applyFont="1" applyAlignment="1" applyProtection="1">
      <alignment horizontal="centerContinuous"/>
      <protection hidden="1"/>
    </xf>
    <xf numFmtId="49" fontId="19" fillId="0" borderId="0" xfId="2" applyNumberFormat="1" applyFont="1" applyFill="1" applyBorder="1" applyAlignment="1" applyProtection="1">
      <alignment horizontal="centerContinuous"/>
      <protection hidden="1"/>
    </xf>
    <xf numFmtId="49" fontId="19" fillId="0" borderId="13" xfId="2" applyNumberFormat="1" applyFont="1" applyFill="1" applyBorder="1" applyAlignment="1" applyProtection="1">
      <alignment horizontal="centerContinuous"/>
      <protection hidden="1"/>
    </xf>
    <xf numFmtId="49" fontId="4" fillId="0" borderId="6" xfId="0" applyNumberFormat="1" applyFont="1" applyBorder="1" applyAlignment="1" applyProtection="1">
      <alignment horizontal="left"/>
      <protection hidden="1"/>
    </xf>
    <xf numFmtId="49" fontId="4" fillId="0" borderId="6" xfId="0" applyNumberFormat="1" applyFont="1" applyBorder="1" applyAlignment="1" applyProtection="1">
      <alignment horizontal="center"/>
      <protection hidden="1"/>
    </xf>
    <xf numFmtId="49" fontId="4" fillId="0" borderId="0" xfId="2" applyNumberFormat="1" applyFont="1" applyFill="1" applyBorder="1" applyAlignment="1" applyProtection="1">
      <alignment horizontal="center"/>
      <protection hidden="1"/>
    </xf>
    <xf numFmtId="49" fontId="17" fillId="0" borderId="0" xfId="2" applyNumberFormat="1" applyFont="1" applyFill="1" applyBorder="1" applyAlignment="1" applyProtection="1">
      <alignment horizontal="center"/>
      <protection hidden="1"/>
    </xf>
    <xf numFmtId="0" fontId="30" fillId="0" borderId="0" xfId="0" applyFont="1" applyAlignment="1" applyProtection="1">
      <alignment horizontal="center"/>
      <protection hidden="1"/>
    </xf>
    <xf numFmtId="49" fontId="30" fillId="0" borderId="0" xfId="2" applyNumberFormat="1" applyFont="1" applyFill="1" applyBorder="1" applyAlignment="1" applyProtection="1">
      <alignment horizontal="center"/>
      <protection hidden="1"/>
    </xf>
    <xf numFmtId="0" fontId="19" fillId="0" borderId="0" xfId="0" applyFont="1" applyAlignment="1" applyProtection="1">
      <alignment horizontal="center"/>
      <protection hidden="1"/>
    </xf>
    <xf numFmtId="49" fontId="19" fillId="0" borderId="0" xfId="2" applyNumberFormat="1" applyFont="1" applyFill="1" applyBorder="1" applyAlignment="1" applyProtection="1">
      <alignment horizontal="center"/>
      <protection hidden="1"/>
    </xf>
    <xf numFmtId="2" fontId="19" fillId="0" borderId="0" xfId="0" applyNumberFormat="1" applyFont="1" applyAlignment="1" applyProtection="1">
      <alignment horizontal="left"/>
      <protection hidden="1"/>
    </xf>
    <xf numFmtId="2" fontId="19" fillId="0" borderId="0" xfId="2" applyNumberFormat="1" applyFont="1" applyFill="1" applyBorder="1" applyAlignment="1" applyProtection="1">
      <alignment horizontal="centerContinuous"/>
      <protection hidden="1"/>
    </xf>
    <xf numFmtId="2" fontId="0" fillId="5" borderId="11" xfId="0" applyNumberFormat="1" applyFill="1" applyBorder="1" applyAlignment="1" applyProtection="1">
      <alignment horizontal="centerContinuous"/>
      <protection hidden="1"/>
    </xf>
    <xf numFmtId="2" fontId="4" fillId="0" borderId="11" xfId="0" applyNumberFormat="1" applyFont="1" applyBorder="1" applyAlignment="1" applyProtection="1">
      <alignment horizontal="centerContinuous"/>
      <protection hidden="1"/>
    </xf>
    <xf numFmtId="2" fontId="19" fillId="0" borderId="0" xfId="0" applyNumberFormat="1" applyFont="1" applyProtection="1">
      <protection hidden="1"/>
    </xf>
    <xf numFmtId="2" fontId="11" fillId="0" borderId="0" xfId="0" applyNumberFormat="1" applyFont="1" applyProtection="1">
      <protection hidden="1"/>
    </xf>
    <xf numFmtId="2" fontId="11" fillId="0" borderId="7" xfId="2" applyNumberFormat="1" applyFont="1" applyFill="1" applyBorder="1" applyAlignment="1" applyProtection="1">
      <alignment horizontal="centerContinuous"/>
      <protection hidden="1"/>
    </xf>
    <xf numFmtId="2" fontId="14" fillId="5" borderId="7" xfId="2" applyNumberFormat="1" applyFont="1" applyFill="1" applyBorder="1" applyAlignment="1" applyProtection="1">
      <protection hidden="1"/>
    </xf>
    <xf numFmtId="10" fontId="5" fillId="0" borderId="7" xfId="0" quotePrefix="1" applyNumberFormat="1" applyFont="1" applyBorder="1" applyAlignment="1" applyProtection="1">
      <alignment horizontal="center" vertical="center"/>
      <protection hidden="1"/>
    </xf>
    <xf numFmtId="2" fontId="4" fillId="0" borderId="0" xfId="2" applyNumberFormat="1" applyFont="1" applyFill="1" applyBorder="1" applyAlignment="1" applyProtection="1">
      <alignment horizontal="centerContinuous"/>
      <protection hidden="1"/>
    </xf>
    <xf numFmtId="49" fontId="4" fillId="0" borderId="13" xfId="2" applyNumberFormat="1" applyFont="1" applyFill="1" applyBorder="1" applyAlignment="1" applyProtection="1">
      <alignment horizontal="centerContinuous"/>
      <protection hidden="1"/>
    </xf>
    <xf numFmtId="49" fontId="4" fillId="0" borderId="46" xfId="0" applyNumberFormat="1" applyFont="1" applyBorder="1" applyAlignment="1" applyProtection="1">
      <alignment horizontal="center"/>
      <protection hidden="1"/>
    </xf>
    <xf numFmtId="49" fontId="4" fillId="0" borderId="47" xfId="0" applyNumberFormat="1" applyFont="1" applyBorder="1" applyAlignment="1" applyProtection="1">
      <alignment horizontal="center"/>
      <protection hidden="1"/>
    </xf>
    <xf numFmtId="49" fontId="4" fillId="0" borderId="48" xfId="0" applyNumberFormat="1" applyFont="1" applyBorder="1" applyAlignment="1" applyProtection="1">
      <alignment horizontal="center"/>
      <protection hidden="1"/>
    </xf>
    <xf numFmtId="49" fontId="4" fillId="0" borderId="10" xfId="2" applyNumberFormat="1" applyFont="1" applyFill="1" applyBorder="1" applyAlignment="1" applyProtection="1">
      <alignment horizontal="center"/>
      <protection hidden="1"/>
    </xf>
    <xf numFmtId="49" fontId="4" fillId="0" borderId="39" xfId="2" applyNumberFormat="1" applyFont="1" applyFill="1" applyBorder="1" applyAlignment="1" applyProtection="1">
      <alignment horizontal="center"/>
      <protection hidden="1"/>
    </xf>
    <xf numFmtId="49" fontId="4" fillId="0" borderId="7" xfId="2" applyNumberFormat="1" applyFont="1" applyFill="1" applyBorder="1" applyAlignment="1" applyProtection="1">
      <alignment horizontal="center"/>
      <protection hidden="1"/>
    </xf>
    <xf numFmtId="49" fontId="4" fillId="0" borderId="28" xfId="2" applyNumberFormat="1" applyFont="1" applyFill="1" applyBorder="1" applyAlignment="1" applyProtection="1">
      <alignment horizontal="center"/>
      <protection hidden="1"/>
    </xf>
    <xf numFmtId="10" fontId="5" fillId="0" borderId="28" xfId="0" applyNumberFormat="1" applyFont="1" applyBorder="1" applyProtection="1">
      <protection hidden="1"/>
    </xf>
    <xf numFmtId="2" fontId="0" fillId="0" borderId="0" xfId="0" applyNumberFormat="1" applyProtection="1">
      <protection hidden="1"/>
    </xf>
    <xf numFmtId="0" fontId="0" fillId="0" borderId="21" xfId="0" applyBorder="1" applyAlignment="1" applyProtection="1">
      <alignment horizontal="centerContinuous"/>
      <protection hidden="1"/>
    </xf>
    <xf numFmtId="0" fontId="0" fillId="0" borderId="22" xfId="0" applyBorder="1" applyAlignment="1" applyProtection="1">
      <alignment horizontal="centerContinuous"/>
      <protection hidden="1"/>
    </xf>
    <xf numFmtId="0" fontId="0" fillId="0" borderId="20" xfId="0" applyBorder="1" applyAlignment="1" applyProtection="1">
      <alignment horizontal="centerContinuous"/>
      <protection hidden="1"/>
    </xf>
    <xf numFmtId="0" fontId="0" fillId="0" borderId="29" xfId="0" applyBorder="1" applyAlignment="1" applyProtection="1">
      <alignment horizontal="center"/>
      <protection hidden="1"/>
    </xf>
    <xf numFmtId="0" fontId="0" fillId="0" borderId="31" xfId="0" applyBorder="1" applyAlignment="1" applyProtection="1">
      <alignment horizontal="centerContinuous"/>
      <protection hidden="1"/>
    </xf>
    <xf numFmtId="0" fontId="0" fillId="0" borderId="28" xfId="0" applyBorder="1" applyAlignment="1" applyProtection="1">
      <alignment horizontal="centerContinuous"/>
      <protection hidden="1"/>
    </xf>
    <xf numFmtId="0" fontId="0" fillId="0" borderId="29" xfId="0" applyBorder="1" applyAlignment="1" applyProtection="1">
      <alignment horizontal="centerContinuous"/>
      <protection hidden="1"/>
    </xf>
    <xf numFmtId="0" fontId="4" fillId="0" borderId="46" xfId="0" applyFont="1" applyBorder="1" applyAlignment="1" applyProtection="1">
      <alignment horizontal="centerContinuous"/>
      <protection hidden="1"/>
    </xf>
    <xf numFmtId="0" fontId="0" fillId="0" borderId="10" xfId="0" applyBorder="1" applyAlignment="1" applyProtection="1">
      <alignment horizontal="centerContinuous"/>
      <protection hidden="1"/>
    </xf>
    <xf numFmtId="10" fontId="0" fillId="0" borderId="10" xfId="0" applyNumberFormat="1" applyBorder="1" applyAlignment="1" applyProtection="1">
      <alignment horizontal="centerContinuous"/>
      <protection hidden="1"/>
    </xf>
    <xf numFmtId="0" fontId="0" fillId="0" borderId="39" xfId="0" applyBorder="1" applyAlignment="1" applyProtection="1">
      <alignment horizontal="centerContinuous"/>
      <protection hidden="1"/>
    </xf>
    <xf numFmtId="10" fontId="0" fillId="0" borderId="39" xfId="0" applyNumberFormat="1" applyBorder="1" applyAlignment="1" applyProtection="1">
      <alignment horizontal="centerContinuous"/>
      <protection hidden="1"/>
    </xf>
    <xf numFmtId="0" fontId="0" fillId="0" borderId="42" xfId="0" applyBorder="1" applyAlignment="1" applyProtection="1">
      <alignment horizontal="center"/>
      <protection hidden="1"/>
    </xf>
    <xf numFmtId="0" fontId="0" fillId="0" borderId="29" xfId="0" applyBorder="1" applyAlignment="1" applyProtection="1">
      <alignment horizontal="left"/>
      <protection hidden="1"/>
    </xf>
    <xf numFmtId="0" fontId="0" fillId="0" borderId="10" xfId="0" applyBorder="1" applyAlignment="1" applyProtection="1">
      <alignment horizontal="center"/>
      <protection hidden="1"/>
    </xf>
    <xf numFmtId="0" fontId="0" fillId="0" borderId="49" xfId="0" applyBorder="1" applyAlignment="1" applyProtection="1">
      <alignment horizontal="center"/>
      <protection hidden="1"/>
    </xf>
    <xf numFmtId="0" fontId="0" fillId="0" borderId="42" xfId="0" applyBorder="1" applyAlignment="1" applyProtection="1">
      <alignment horizontal="centerContinuous"/>
      <protection hidden="1"/>
    </xf>
    <xf numFmtId="0" fontId="0" fillId="0" borderId="25" xfId="0" applyBorder="1" applyAlignment="1" applyProtection="1">
      <alignment horizontal="center"/>
      <protection hidden="1"/>
    </xf>
    <xf numFmtId="0" fontId="0" fillId="0" borderId="26" xfId="0" applyBorder="1" applyAlignment="1" applyProtection="1">
      <alignment horizontal="center"/>
      <protection hidden="1"/>
    </xf>
    <xf numFmtId="10" fontId="0" fillId="0" borderId="29" xfId="0" applyNumberFormat="1" applyBorder="1" applyAlignment="1" applyProtection="1">
      <alignment horizontal="center"/>
      <protection hidden="1"/>
    </xf>
    <xf numFmtId="0" fontId="0" fillId="0" borderId="27" xfId="0" applyBorder="1" applyAlignment="1" applyProtection="1">
      <alignment horizontal="center"/>
      <protection hidden="1"/>
    </xf>
    <xf numFmtId="0" fontId="4" fillId="0" borderId="21" xfId="0" applyFont="1" applyBorder="1" applyAlignment="1" applyProtection="1">
      <alignment horizontal="centerContinuous"/>
      <protection hidden="1"/>
    </xf>
    <xf numFmtId="0" fontId="4" fillId="0" borderId="22" xfId="0" applyFont="1" applyBorder="1" applyAlignment="1" applyProtection="1">
      <alignment horizontal="centerContinuous"/>
      <protection hidden="1"/>
    </xf>
    <xf numFmtId="0" fontId="4" fillId="0" borderId="20" xfId="0" applyFont="1" applyBorder="1" applyAlignment="1" applyProtection="1">
      <alignment horizontal="centerContinuous"/>
      <protection hidden="1"/>
    </xf>
    <xf numFmtId="0" fontId="4" fillId="0" borderId="29" xfId="0" applyFont="1" applyBorder="1" applyAlignment="1" applyProtection="1">
      <alignment horizontal="center"/>
      <protection hidden="1"/>
    </xf>
    <xf numFmtId="0" fontId="4" fillId="0" borderId="16" xfId="0" applyFont="1" applyBorder="1" applyAlignment="1" applyProtection="1">
      <alignment horizontal="centerContinuous"/>
      <protection hidden="1"/>
    </xf>
    <xf numFmtId="0" fontId="4" fillId="0" borderId="29" xfId="0" applyFont="1" applyBorder="1" applyAlignment="1" applyProtection="1">
      <alignment horizontal="centerContinuous"/>
      <protection hidden="1"/>
    </xf>
    <xf numFmtId="0" fontId="0" fillId="0" borderId="41" xfId="0" applyBorder="1" applyAlignment="1" applyProtection="1">
      <alignment horizontal="centerContinuous"/>
      <protection hidden="1"/>
    </xf>
    <xf numFmtId="2" fontId="0" fillId="0" borderId="30" xfId="0" applyNumberFormat="1" applyBorder="1" applyAlignment="1" applyProtection="1">
      <alignment horizontal="centerContinuous"/>
      <protection hidden="1"/>
    </xf>
    <xf numFmtId="0" fontId="0" fillId="0" borderId="46" xfId="0" applyBorder="1" applyAlignment="1" applyProtection="1">
      <alignment horizontal="centerContinuous"/>
      <protection hidden="1"/>
    </xf>
    <xf numFmtId="0" fontId="0" fillId="0" borderId="7" xfId="0" applyBorder="1" applyAlignment="1" applyProtection="1">
      <alignment horizontal="centerContinuous"/>
      <protection hidden="1"/>
    </xf>
    <xf numFmtId="0" fontId="0" fillId="0" borderId="43" xfId="0" applyBorder="1" applyAlignment="1" applyProtection="1">
      <alignment horizontal="centerContinuous"/>
      <protection hidden="1"/>
    </xf>
    <xf numFmtId="2" fontId="0" fillId="0" borderId="33" xfId="0" applyNumberFormat="1" applyBorder="1" applyAlignment="1" applyProtection="1">
      <alignment horizontal="centerContinuous"/>
      <protection hidden="1"/>
    </xf>
    <xf numFmtId="10" fontId="0" fillId="0" borderId="50" xfId="0" applyNumberFormat="1" applyBorder="1" applyAlignment="1" applyProtection="1">
      <alignment horizontal="centerContinuous"/>
      <protection hidden="1"/>
    </xf>
    <xf numFmtId="0" fontId="0" fillId="0" borderId="51" xfId="0" applyBorder="1" applyAlignment="1" applyProtection="1">
      <alignment horizontal="centerContinuous"/>
      <protection hidden="1"/>
    </xf>
    <xf numFmtId="2" fontId="0" fillId="0" borderId="49" xfId="0" applyNumberFormat="1" applyBorder="1" applyAlignment="1" applyProtection="1">
      <alignment horizontal="centerContinuous"/>
      <protection hidden="1"/>
    </xf>
    <xf numFmtId="0" fontId="0" fillId="0" borderId="47" xfId="0" applyBorder="1" applyAlignment="1" applyProtection="1">
      <alignment horizontal="centerContinuous"/>
      <protection hidden="1"/>
    </xf>
    <xf numFmtId="0" fontId="0" fillId="0" borderId="52" xfId="0" applyBorder="1" applyAlignment="1" applyProtection="1">
      <alignment horizontal="centerContinuous"/>
      <protection hidden="1"/>
    </xf>
    <xf numFmtId="2" fontId="0" fillId="0" borderId="38" xfId="0" applyNumberFormat="1" applyBorder="1" applyAlignment="1" applyProtection="1">
      <alignment horizontal="centerContinuous"/>
      <protection hidden="1"/>
    </xf>
    <xf numFmtId="49" fontId="19" fillId="0" borderId="6" xfId="0" applyNumberFormat="1" applyFont="1" applyBorder="1" applyAlignment="1" applyProtection="1">
      <alignment horizontal="left"/>
      <protection hidden="1"/>
    </xf>
    <xf numFmtId="49" fontId="19" fillId="0" borderId="6" xfId="0" applyNumberFormat="1" applyFont="1" applyBorder="1" applyAlignment="1" applyProtection="1">
      <alignment horizontal="centerContinuous"/>
      <protection hidden="1"/>
    </xf>
    <xf numFmtId="10" fontId="0" fillId="0" borderId="48" xfId="0" applyNumberFormat="1" applyBorder="1" applyAlignment="1" applyProtection="1">
      <alignment horizontal="centerContinuous"/>
      <protection hidden="1"/>
    </xf>
    <xf numFmtId="10" fontId="0" fillId="0" borderId="0" xfId="0" applyNumberFormat="1" applyProtection="1">
      <protection hidden="1"/>
    </xf>
    <xf numFmtId="0" fontId="10" fillId="0" borderId="0" xfId="0" applyFont="1" applyAlignment="1" applyProtection="1">
      <alignment horizontal="left"/>
      <protection hidden="1"/>
    </xf>
    <xf numFmtId="0" fontId="0" fillId="0" borderId="30" xfId="0" applyBorder="1" applyAlignment="1" applyProtection="1">
      <alignment horizontal="centerContinuous"/>
      <protection hidden="1"/>
    </xf>
    <xf numFmtId="2" fontId="19" fillId="0" borderId="53" xfId="2" applyNumberFormat="1" applyFont="1" applyFill="1" applyBorder="1" applyAlignment="1" applyProtection="1">
      <alignment horizontal="center"/>
      <protection hidden="1"/>
    </xf>
    <xf numFmtId="2" fontId="19" fillId="6" borderId="54" xfId="2" applyNumberFormat="1" applyFont="1" applyFill="1" applyBorder="1" applyAlignment="1" applyProtection="1">
      <alignment horizontal="center"/>
      <protection hidden="1"/>
    </xf>
    <xf numFmtId="10" fontId="19" fillId="5" borderId="34" xfId="2" applyNumberFormat="1" applyFont="1" applyFill="1" applyBorder="1" applyAlignment="1" applyProtection="1">
      <alignment horizontal="center"/>
      <protection locked="0"/>
    </xf>
    <xf numFmtId="2" fontId="19" fillId="0" borderId="54" xfId="2" applyNumberFormat="1" applyFont="1" applyFill="1" applyBorder="1" applyAlignment="1" applyProtection="1">
      <alignment horizontal="center"/>
      <protection hidden="1"/>
    </xf>
    <xf numFmtId="2" fontId="19" fillId="6" borderId="55" xfId="2" applyNumberFormat="1" applyFont="1" applyFill="1" applyBorder="1" applyAlignment="1" applyProtection="1">
      <alignment horizontal="center"/>
      <protection hidden="1"/>
    </xf>
    <xf numFmtId="10" fontId="19" fillId="0" borderId="56" xfId="2" applyNumberFormat="1" applyFont="1" applyFill="1" applyBorder="1" applyAlignment="1" applyProtection="1">
      <alignment horizontal="center"/>
      <protection hidden="1"/>
    </xf>
    <xf numFmtId="49" fontId="19" fillId="0" borderId="36" xfId="2" applyNumberFormat="1" applyFont="1" applyFill="1" applyBorder="1" applyAlignment="1" applyProtection="1">
      <alignment horizontal="center"/>
      <protection hidden="1"/>
    </xf>
    <xf numFmtId="49" fontId="19" fillId="0" borderId="31" xfId="2" applyNumberFormat="1" applyFont="1" applyFill="1" applyBorder="1" applyAlignment="1" applyProtection="1">
      <alignment horizontal="center"/>
      <protection hidden="1"/>
    </xf>
    <xf numFmtId="49" fontId="19" fillId="0" borderId="31" xfId="2" applyNumberFormat="1" applyFont="1" applyFill="1" applyBorder="1" applyAlignment="1" applyProtection="1">
      <alignment horizontal="centerContinuous"/>
      <protection hidden="1"/>
    </xf>
    <xf numFmtId="0" fontId="0" fillId="0" borderId="31" xfId="0" applyBorder="1" applyProtection="1">
      <protection hidden="1"/>
    </xf>
    <xf numFmtId="49" fontId="19" fillId="0" borderId="37" xfId="2" applyNumberFormat="1" applyFont="1" applyFill="1" applyBorder="1" applyAlignment="1" applyProtection="1">
      <alignment horizontal="centerContinuous"/>
      <protection hidden="1"/>
    </xf>
    <xf numFmtId="49" fontId="11" fillId="0" borderId="18" xfId="2" applyNumberFormat="1" applyFont="1" applyFill="1" applyBorder="1" applyAlignment="1" applyProtection="1">
      <alignment horizontal="center"/>
      <protection hidden="1"/>
    </xf>
    <xf numFmtId="49" fontId="11" fillId="0" borderId="10" xfId="2" applyNumberFormat="1" applyFont="1" applyFill="1" applyBorder="1" applyAlignment="1" applyProtection="1">
      <alignment horizontal="center"/>
      <protection hidden="1"/>
    </xf>
    <xf numFmtId="49" fontId="11" fillId="0" borderId="10" xfId="2" applyNumberFormat="1" applyFont="1" applyFill="1" applyBorder="1" applyAlignment="1" applyProtection="1">
      <protection hidden="1"/>
    </xf>
    <xf numFmtId="0" fontId="0" fillId="0" borderId="10" xfId="0" applyBorder="1" applyProtection="1">
      <protection hidden="1"/>
    </xf>
    <xf numFmtId="2" fontId="19" fillId="0" borderId="9" xfId="2" applyNumberFormat="1" applyFont="1" applyFill="1" applyBorder="1" applyAlignment="1" applyProtection="1">
      <alignment horizontal="centerContinuous"/>
      <protection hidden="1"/>
    </xf>
    <xf numFmtId="49" fontId="19" fillId="6" borderId="57" xfId="2" applyNumberFormat="1" applyFont="1" applyFill="1" applyBorder="1" applyAlignment="1" applyProtection="1">
      <alignment horizontal="center"/>
      <protection hidden="1"/>
    </xf>
    <xf numFmtId="49" fontId="19" fillId="6" borderId="34" xfId="2" applyNumberFormat="1" applyFont="1" applyFill="1" applyBorder="1" applyAlignment="1" applyProtection="1">
      <alignment horizontal="center"/>
      <protection hidden="1"/>
    </xf>
    <xf numFmtId="49" fontId="10" fillId="0" borderId="0" xfId="0" applyNumberFormat="1" applyFont="1" applyAlignment="1" applyProtection="1">
      <alignment horizontal="left"/>
      <protection hidden="1"/>
    </xf>
    <xf numFmtId="49" fontId="10" fillId="0" borderId="0" xfId="0" applyNumberFormat="1" applyFont="1" applyAlignment="1" applyProtection="1">
      <alignment horizontal="centerContinuous"/>
      <protection hidden="1"/>
    </xf>
    <xf numFmtId="49" fontId="13" fillId="0" borderId="0" xfId="2" applyNumberFormat="1" applyFont="1" applyFill="1" applyBorder="1" applyAlignment="1" applyProtection="1">
      <alignment horizontal="centerContinuous"/>
      <protection hidden="1"/>
    </xf>
    <xf numFmtId="10" fontId="17" fillId="0" borderId="0" xfId="2" applyNumberFormat="1" applyFont="1" applyFill="1" applyBorder="1" applyAlignment="1" applyProtection="1">
      <alignment horizontal="center"/>
      <protection locked="0"/>
    </xf>
    <xf numFmtId="10" fontId="17" fillId="0" borderId="0" xfId="2" applyNumberFormat="1" applyFont="1" applyFill="1" applyBorder="1" applyAlignment="1" applyProtection="1">
      <alignment horizontal="center"/>
      <protection hidden="1"/>
    </xf>
    <xf numFmtId="49" fontId="4" fillId="0" borderId="16" xfId="2" applyNumberFormat="1" applyFont="1" applyFill="1" applyBorder="1" applyAlignment="1" applyProtection="1">
      <alignment horizontal="centerContinuous"/>
      <protection hidden="1"/>
    </xf>
    <xf numFmtId="49" fontId="4" fillId="0" borderId="16" xfId="2" applyNumberFormat="1" applyFont="1" applyFill="1" applyBorder="1" applyAlignment="1" applyProtection="1">
      <alignment horizontal="centerContinuous" vertical="center"/>
      <protection hidden="1"/>
    </xf>
    <xf numFmtId="10" fontId="11" fillId="0" borderId="47" xfId="0" applyNumberFormat="1" applyFont="1" applyBorder="1" applyAlignment="1" applyProtection="1">
      <alignment horizontal="centerContinuous"/>
      <protection locked="0"/>
    </xf>
    <xf numFmtId="10" fontId="11" fillId="0" borderId="48" xfId="0" applyNumberFormat="1" applyFont="1" applyBorder="1" applyAlignment="1" applyProtection="1">
      <alignment horizontal="centerContinuous"/>
      <protection locked="0"/>
    </xf>
    <xf numFmtId="2" fontId="11" fillId="0" borderId="29" xfId="0" applyNumberFormat="1" applyFont="1" applyBorder="1" applyAlignment="1" applyProtection="1">
      <alignment horizontal="center"/>
      <protection locked="0"/>
    </xf>
    <xf numFmtId="0" fontId="14" fillId="0" borderId="0" xfId="0" applyFont="1" applyProtection="1">
      <protection locked="0"/>
    </xf>
    <xf numFmtId="0" fontId="35" fillId="0" borderId="0" xfId="0" applyFont="1"/>
    <xf numFmtId="0" fontId="7" fillId="0" borderId="0" xfId="0" applyFont="1" applyAlignment="1">
      <alignment horizontal="left" vertical="center"/>
    </xf>
    <xf numFmtId="0" fontId="7" fillId="0" borderId="0" xfId="0" applyFont="1" applyAlignment="1">
      <alignment horizontal="right" vertical="center"/>
    </xf>
    <xf numFmtId="0" fontId="7" fillId="0" borderId="0" xfId="0" applyFont="1" applyAlignment="1">
      <alignment horizontal="center" vertical="center"/>
    </xf>
    <xf numFmtId="0" fontId="35" fillId="0" borderId="0" xfId="0" applyFont="1" applyAlignment="1">
      <alignment vertical="center"/>
    </xf>
    <xf numFmtId="4" fontId="35" fillId="0" borderId="0" xfId="0" applyNumberFormat="1" applyFont="1" applyAlignment="1">
      <alignment vertical="center"/>
    </xf>
    <xf numFmtId="0" fontId="35" fillId="0" borderId="0" xfId="0" applyFont="1" applyAlignment="1">
      <alignment horizontal="right" vertical="center"/>
    </xf>
    <xf numFmtId="4" fontId="7" fillId="0" borderId="0" xfId="0" applyNumberFormat="1" applyFont="1" applyAlignment="1">
      <alignment vertical="center"/>
    </xf>
    <xf numFmtId="0" fontId="7" fillId="0" borderId="14" xfId="0" applyFont="1" applyBorder="1" applyAlignment="1">
      <alignment horizontal="left" vertical="center"/>
    </xf>
    <xf numFmtId="0" fontId="7" fillId="0" borderId="18" xfId="0" applyFont="1" applyBorder="1" applyAlignment="1">
      <alignment horizontal="left" vertical="center"/>
    </xf>
    <xf numFmtId="0" fontId="35" fillId="0" borderId="10" xfId="0" applyFont="1" applyBorder="1"/>
    <xf numFmtId="0" fontId="35" fillId="0" borderId="9" xfId="0" applyFont="1" applyBorder="1"/>
    <xf numFmtId="0" fontId="35" fillId="0" borderId="18" xfId="0" applyFont="1" applyBorder="1"/>
    <xf numFmtId="0" fontId="7" fillId="0" borderId="9" xfId="0" applyFont="1" applyBorder="1" applyAlignment="1">
      <alignment horizontal="right" vertical="center"/>
    </xf>
    <xf numFmtId="0" fontId="7" fillId="0" borderId="14" xfId="0" applyFont="1" applyBorder="1" applyAlignment="1">
      <alignment horizontal="right" vertical="center"/>
    </xf>
    <xf numFmtId="0" fontId="7" fillId="0" borderId="14" xfId="0" applyFont="1" applyBorder="1" applyAlignment="1">
      <alignment horizontal="center" vertical="center"/>
    </xf>
    <xf numFmtId="2" fontId="38" fillId="0" borderId="29" xfId="0" applyNumberFormat="1" applyFont="1" applyBorder="1" applyAlignment="1" applyProtection="1">
      <alignment horizontal="center"/>
      <protection locked="0"/>
    </xf>
    <xf numFmtId="10" fontId="0" fillId="0" borderId="43" xfId="0" applyNumberFormat="1" applyBorder="1" applyAlignment="1" applyProtection="1">
      <alignment horizontal="centerContinuous"/>
      <protection hidden="1"/>
    </xf>
    <xf numFmtId="2" fontId="0" fillId="0" borderId="23" xfId="0" applyNumberFormat="1" applyBorder="1" applyAlignment="1" applyProtection="1">
      <alignment horizontal="centerContinuous"/>
      <protection hidden="1"/>
    </xf>
    <xf numFmtId="2" fontId="0" fillId="0" borderId="54" xfId="0" applyNumberFormat="1" applyBorder="1" applyAlignment="1" applyProtection="1">
      <alignment horizontal="centerContinuous"/>
      <protection hidden="1"/>
    </xf>
    <xf numFmtId="0" fontId="0" fillId="0" borderId="34" xfId="0" applyBorder="1" applyAlignment="1" applyProtection="1">
      <alignment horizontal="centerContinuous"/>
      <protection hidden="1"/>
    </xf>
    <xf numFmtId="0" fontId="36" fillId="0" borderId="0" xfId="0" applyFont="1" applyAlignment="1" applyProtection="1">
      <alignment horizontal="centerContinuous" vertical="top"/>
      <protection hidden="1"/>
    </xf>
    <xf numFmtId="0" fontId="0" fillId="0" borderId="49" xfId="0" applyBorder="1" applyAlignment="1" applyProtection="1">
      <alignment horizontal="centerContinuous"/>
      <protection hidden="1"/>
    </xf>
    <xf numFmtId="0" fontId="4" fillId="0" borderId="47" xfId="0" applyFont="1" applyBorder="1" applyAlignment="1" applyProtection="1">
      <alignment horizontal="centerContinuous"/>
      <protection hidden="1"/>
    </xf>
    <xf numFmtId="0" fontId="4" fillId="0" borderId="48" xfId="0" applyFont="1" applyBorder="1" applyAlignment="1" applyProtection="1">
      <alignment horizontal="centerContinuous"/>
      <protection hidden="1"/>
    </xf>
    <xf numFmtId="10" fontId="11" fillId="0" borderId="58" xfId="0" applyNumberFormat="1" applyFont="1" applyBorder="1" applyAlignment="1" applyProtection="1">
      <alignment horizontal="centerContinuous"/>
      <protection locked="0"/>
    </xf>
    <xf numFmtId="0" fontId="0" fillId="0" borderId="23" xfId="0" applyBorder="1" applyAlignment="1" applyProtection="1">
      <alignment horizontal="centerContinuous"/>
      <protection hidden="1"/>
    </xf>
    <xf numFmtId="10" fontId="0" fillId="0" borderId="11" xfId="0" applyNumberFormat="1" applyBorder="1" applyAlignment="1" applyProtection="1">
      <alignment horizontal="centerContinuous"/>
      <protection hidden="1"/>
    </xf>
    <xf numFmtId="10" fontId="0" fillId="0" borderId="7" xfId="0" applyNumberFormat="1" applyBorder="1" applyAlignment="1" applyProtection="1">
      <alignment horizontal="centerContinuous"/>
      <protection hidden="1"/>
    </xf>
    <xf numFmtId="10" fontId="0" fillId="0" borderId="10" xfId="0" applyNumberFormat="1" applyBorder="1" applyAlignment="1" applyProtection="1">
      <alignment horizontal="left"/>
      <protection hidden="1"/>
    </xf>
    <xf numFmtId="0" fontId="0" fillId="0" borderId="51" xfId="0" applyBorder="1" applyAlignment="1" applyProtection="1">
      <alignment horizontal="left"/>
      <protection hidden="1"/>
    </xf>
    <xf numFmtId="0" fontId="2" fillId="0" borderId="10" xfId="0" applyFont="1" applyBorder="1" applyAlignment="1" applyProtection="1">
      <alignment horizontal="left"/>
      <protection hidden="1"/>
    </xf>
    <xf numFmtId="0" fontId="4" fillId="0" borderId="47" xfId="0" applyFont="1" applyBorder="1" applyAlignment="1" applyProtection="1">
      <alignment horizontal="center"/>
      <protection hidden="1"/>
    </xf>
    <xf numFmtId="0" fontId="2" fillId="0" borderId="16" xfId="0" applyFont="1" applyBorder="1" applyAlignment="1" applyProtection="1">
      <alignment horizontal="centerContinuous"/>
      <protection hidden="1"/>
    </xf>
    <xf numFmtId="0" fontId="2" fillId="0" borderId="6" xfId="0" applyFont="1" applyBorder="1" applyProtection="1">
      <protection hidden="1"/>
    </xf>
    <xf numFmtId="0" fontId="18" fillId="5" borderId="15" xfId="0" applyFont="1" applyFill="1" applyBorder="1" applyAlignment="1" applyProtection="1">
      <alignment horizontal="centerContinuous"/>
      <protection hidden="1"/>
    </xf>
    <xf numFmtId="49" fontId="2" fillId="0" borderId="6" xfId="0" applyNumberFormat="1" applyFont="1" applyBorder="1" applyProtection="1">
      <protection hidden="1"/>
    </xf>
    <xf numFmtId="49" fontId="2" fillId="0" borderId="0" xfId="0" applyNumberFormat="1" applyFont="1" applyProtection="1">
      <protection hidden="1"/>
    </xf>
    <xf numFmtId="2" fontId="2" fillId="0" borderId="0" xfId="0" applyNumberFormat="1" applyFont="1" applyProtection="1">
      <protection hidden="1"/>
    </xf>
    <xf numFmtId="49" fontId="2" fillId="0" borderId="13" xfId="0" applyNumberFormat="1" applyFont="1" applyBorder="1" applyProtection="1">
      <protection hidden="1"/>
    </xf>
    <xf numFmtId="49" fontId="2" fillId="0" borderId="0" xfId="0" applyNumberFormat="1" applyFont="1" applyAlignment="1" applyProtection="1">
      <alignment horizontal="left"/>
      <protection hidden="1"/>
    </xf>
    <xf numFmtId="49" fontId="2" fillId="0" borderId="0" xfId="2" applyNumberFormat="1" applyFont="1" applyFill="1" applyBorder="1" applyAlignment="1" applyProtection="1">
      <protection hidden="1"/>
    </xf>
    <xf numFmtId="49" fontId="2" fillId="0" borderId="18" xfId="2" applyNumberFormat="1" applyFont="1" applyFill="1" applyBorder="1" applyAlignment="1" applyProtection="1">
      <alignment horizontal="center"/>
      <protection hidden="1"/>
    </xf>
    <xf numFmtId="49" fontId="2" fillId="0" borderId="10" xfId="2" applyNumberFormat="1" applyFont="1" applyFill="1" applyBorder="1" applyAlignment="1" applyProtection="1">
      <alignment horizontal="center"/>
      <protection hidden="1"/>
    </xf>
    <xf numFmtId="49" fontId="2" fillId="0" borderId="10" xfId="2" applyNumberFormat="1" applyFont="1" applyFill="1" applyBorder="1" applyAlignment="1" applyProtection="1">
      <protection hidden="1"/>
    </xf>
    <xf numFmtId="49" fontId="2" fillId="0" borderId="9" xfId="2" applyNumberFormat="1" applyFont="1" applyFill="1" applyBorder="1" applyAlignment="1" applyProtection="1">
      <alignment horizontal="centerContinuous"/>
      <protection hidden="1"/>
    </xf>
    <xf numFmtId="49" fontId="2" fillId="0" borderId="0" xfId="2" applyNumberFormat="1" applyFont="1" applyFill="1" applyBorder="1" applyAlignment="1" applyProtection="1">
      <alignment horizontal="centerContinuous"/>
      <protection hidden="1"/>
    </xf>
    <xf numFmtId="49" fontId="2" fillId="0" borderId="13" xfId="2" applyNumberFormat="1" applyFont="1" applyFill="1" applyBorder="1" applyAlignment="1" applyProtection="1">
      <protection hidden="1"/>
    </xf>
    <xf numFmtId="49" fontId="2" fillId="0" borderId="9" xfId="2" applyNumberFormat="1" applyFont="1" applyFill="1" applyBorder="1" applyAlignment="1" applyProtection="1">
      <protection hidden="1"/>
    </xf>
    <xf numFmtId="49" fontId="2" fillId="0" borderId="59" xfId="2" applyNumberFormat="1" applyFont="1" applyFill="1" applyBorder="1" applyAlignment="1" applyProtection="1">
      <alignment horizontal="center"/>
      <protection hidden="1"/>
    </xf>
    <xf numFmtId="49" fontId="2" fillId="0" borderId="39" xfId="2" applyNumberFormat="1" applyFont="1" applyFill="1" applyBorder="1" applyAlignment="1" applyProtection="1">
      <alignment horizontal="center"/>
      <protection hidden="1"/>
    </xf>
    <xf numFmtId="49" fontId="2" fillId="0" borderId="39" xfId="2" applyNumberFormat="1" applyFont="1" applyFill="1" applyBorder="1" applyAlignment="1" applyProtection="1">
      <protection hidden="1"/>
    </xf>
    <xf numFmtId="49" fontId="2" fillId="0" borderId="60" xfId="2" applyNumberFormat="1" applyFont="1" applyFill="1" applyBorder="1" applyAlignment="1" applyProtection="1">
      <protection hidden="1"/>
    </xf>
    <xf numFmtId="2" fontId="2" fillId="0" borderId="0" xfId="2" applyNumberFormat="1" applyFont="1" applyFill="1" applyBorder="1" applyAlignment="1" applyProtection="1">
      <protection hidden="1"/>
    </xf>
    <xf numFmtId="2" fontId="2" fillId="0" borderId="0" xfId="2" applyNumberFormat="1" applyFont="1" applyFill="1" applyBorder="1" applyAlignment="1" applyProtection="1">
      <alignment horizontal="centerContinuous"/>
      <protection hidden="1"/>
    </xf>
    <xf numFmtId="49" fontId="2" fillId="0" borderId="13" xfId="2" applyNumberFormat="1" applyFont="1" applyFill="1" applyBorder="1" applyAlignment="1" applyProtection="1">
      <alignment horizontal="centerContinuous"/>
      <protection hidden="1"/>
    </xf>
    <xf numFmtId="49" fontId="2" fillId="0" borderId="28" xfId="2" applyNumberFormat="1" applyFont="1" applyFill="1" applyBorder="1" applyAlignment="1" applyProtection="1">
      <alignment horizontal="centerContinuous"/>
      <protection hidden="1"/>
    </xf>
    <xf numFmtId="49" fontId="2" fillId="0" borderId="16" xfId="2" applyNumberFormat="1" applyFont="1" applyFill="1" applyBorder="1" applyAlignment="1" applyProtection="1">
      <alignment horizontal="centerContinuous" vertical="center"/>
      <protection hidden="1"/>
    </xf>
    <xf numFmtId="49" fontId="2" fillId="0" borderId="42" xfId="2" applyNumberFormat="1" applyFont="1" applyFill="1" applyBorder="1" applyAlignment="1" applyProtection="1">
      <alignment horizontal="centerContinuous"/>
      <protection hidden="1"/>
    </xf>
    <xf numFmtId="49" fontId="2" fillId="0" borderId="28" xfId="2" applyNumberFormat="1" applyFont="1" applyFill="1" applyBorder="1" applyAlignment="1" applyProtection="1">
      <alignment horizontal="centerContinuous" vertical="center"/>
      <protection hidden="1"/>
    </xf>
    <xf numFmtId="49" fontId="2" fillId="0" borderId="42" xfId="2" applyNumberFormat="1" applyFont="1" applyFill="1" applyBorder="1" applyAlignment="1" applyProtection="1">
      <alignment horizontal="centerContinuous" vertical="center"/>
      <protection hidden="1"/>
    </xf>
    <xf numFmtId="49" fontId="2" fillId="0" borderId="16" xfId="2" applyNumberFormat="1" applyFont="1" applyFill="1" applyBorder="1" applyAlignment="1" applyProtection="1">
      <alignment horizontal="centerContinuous"/>
      <protection hidden="1"/>
    </xf>
    <xf numFmtId="49" fontId="2" fillId="0" borderId="6" xfId="2" applyNumberFormat="1" applyFont="1" applyFill="1" applyBorder="1" applyAlignment="1" applyProtection="1">
      <alignment horizontal="centerContinuous"/>
      <protection hidden="1"/>
    </xf>
    <xf numFmtId="0" fontId="2" fillId="0" borderId="49" xfId="0" applyFont="1" applyBorder="1" applyAlignment="1" applyProtection="1">
      <alignment horizontal="left"/>
      <protection hidden="1"/>
    </xf>
    <xf numFmtId="49" fontId="14" fillId="0" borderId="1" xfId="0" applyNumberFormat="1" applyFont="1" applyBorder="1" applyAlignment="1">
      <alignment horizontal="left"/>
    </xf>
    <xf numFmtId="0" fontId="14" fillId="0" borderId="7" xfId="0" applyFont="1" applyBorder="1"/>
    <xf numFmtId="0" fontId="33" fillId="0" borderId="19" xfId="0" quotePrefix="1" applyFont="1" applyBorder="1" applyAlignment="1">
      <alignment horizontal="left"/>
    </xf>
    <xf numFmtId="165" fontId="14" fillId="0" borderId="7" xfId="2" applyNumberFormat="1" applyFont="1" applyFill="1" applyBorder="1" applyAlignment="1" applyProtection="1">
      <protection hidden="1"/>
    </xf>
    <xf numFmtId="39" fontId="22" fillId="0" borderId="3" xfId="2" applyNumberFormat="1" applyFont="1" applyFill="1" applyBorder="1" applyAlignment="1" applyProtection="1">
      <alignment horizontal="centerContinuous"/>
    </xf>
    <xf numFmtId="166" fontId="14" fillId="0" borderId="6" xfId="2" applyNumberFormat="1" applyFont="1" applyBorder="1" applyAlignment="1" applyProtection="1">
      <alignment horizontal="centerContinuous"/>
    </xf>
    <xf numFmtId="166" fontId="14" fillId="0" borderId="0" xfId="2" applyNumberFormat="1" applyFont="1" applyBorder="1" applyAlignment="1" applyProtection="1">
      <alignment horizontal="centerContinuous"/>
    </xf>
    <xf numFmtId="166" fontId="21" fillId="0" borderId="1" xfId="2" applyNumberFormat="1" applyFont="1" applyFill="1" applyBorder="1" applyAlignment="1" applyProtection="1">
      <protection hidden="1"/>
    </xf>
    <xf numFmtId="166" fontId="14" fillId="0" borderId="7" xfId="2" applyNumberFormat="1" applyFont="1" applyFill="1" applyBorder="1" applyAlignment="1" applyProtection="1">
      <protection hidden="1"/>
    </xf>
    <xf numFmtId="49" fontId="4" fillId="0" borderId="0" xfId="0" applyNumberFormat="1" applyFont="1" applyAlignment="1" applyProtection="1">
      <alignment horizontal="center"/>
      <protection hidden="1"/>
    </xf>
    <xf numFmtId="2" fontId="0" fillId="0" borderId="0" xfId="0" applyNumberFormat="1" applyAlignment="1" applyProtection="1">
      <alignment horizontal="centerContinuous"/>
      <protection hidden="1"/>
    </xf>
    <xf numFmtId="10" fontId="0" fillId="0" borderId="0" xfId="0" applyNumberFormat="1" applyAlignment="1" applyProtection="1">
      <alignment horizontal="centerContinuous"/>
      <protection hidden="1"/>
    </xf>
    <xf numFmtId="9" fontId="15" fillId="9" borderId="6" xfId="2" applyNumberFormat="1" applyFont="1" applyFill="1" applyBorder="1" applyAlignment="1" applyProtection="1">
      <protection hidden="1"/>
    </xf>
    <xf numFmtId="9" fontId="15" fillId="9" borderId="0" xfId="2" applyNumberFormat="1" applyFont="1" applyFill="1" applyBorder="1" applyAlignment="1" applyProtection="1">
      <protection hidden="1"/>
    </xf>
    <xf numFmtId="10" fontId="15" fillId="9" borderId="0" xfId="2" applyNumberFormat="1" applyFont="1" applyFill="1" applyBorder="1" applyAlignment="1" applyProtection="1">
      <protection hidden="1"/>
    </xf>
    <xf numFmtId="164" fontId="15" fillId="9" borderId="0" xfId="2" applyFont="1" applyFill="1" applyBorder="1" applyAlignment="1" applyProtection="1">
      <protection hidden="1"/>
    </xf>
    <xf numFmtId="4" fontId="14" fillId="0" borderId="0" xfId="0" applyNumberFormat="1" applyFont="1"/>
    <xf numFmtId="9" fontId="33" fillId="2" borderId="45" xfId="1" applyFont="1" applyFill="1" applyBorder="1" applyProtection="1">
      <protection hidden="1"/>
    </xf>
    <xf numFmtId="44" fontId="14" fillId="0" borderId="0" xfId="0" applyNumberFormat="1" applyFont="1"/>
    <xf numFmtId="0" fontId="1" fillId="14" borderId="21" xfId="0" applyFont="1" applyFill="1" applyBorder="1" applyAlignment="1" applyProtection="1">
      <alignment horizontal="centerContinuous"/>
      <protection hidden="1"/>
    </xf>
    <xf numFmtId="0" fontId="1" fillId="14" borderId="22" xfId="0" applyFont="1" applyFill="1" applyBorder="1" applyAlignment="1" applyProtection="1">
      <alignment horizontal="centerContinuous"/>
      <protection hidden="1"/>
    </xf>
    <xf numFmtId="0" fontId="1" fillId="14" borderId="20" xfId="0" applyFont="1" applyFill="1" applyBorder="1" applyAlignment="1" applyProtection="1">
      <alignment horizontal="centerContinuous"/>
      <protection hidden="1"/>
    </xf>
    <xf numFmtId="0" fontId="10" fillId="0" borderId="0" xfId="0" applyFont="1" applyAlignment="1" applyProtection="1">
      <alignment wrapText="1"/>
      <protection hidden="1"/>
    </xf>
    <xf numFmtId="0" fontId="13" fillId="0" borderId="0" xfId="0" applyFont="1" applyAlignment="1" applyProtection="1">
      <alignment vertical="top" wrapText="1"/>
      <protection hidden="1"/>
    </xf>
    <xf numFmtId="0" fontId="10" fillId="0" borderId="0" xfId="0" applyFont="1" applyAlignment="1" applyProtection="1">
      <alignment vertical="top" wrapText="1"/>
      <protection hidden="1"/>
    </xf>
    <xf numFmtId="0" fontId="10" fillId="0" borderId="0" xfId="0" applyFont="1" applyAlignment="1" applyProtection="1">
      <alignment vertical="center" wrapText="1"/>
      <protection hidden="1"/>
    </xf>
    <xf numFmtId="4" fontId="10" fillId="0" borderId="0" xfId="0" applyNumberFormat="1" applyFont="1" applyAlignment="1" applyProtection="1">
      <alignment horizontal="right" wrapText="1"/>
      <protection hidden="1"/>
    </xf>
    <xf numFmtId="0" fontId="10" fillId="0" borderId="0" xfId="0" quotePrefix="1" applyFont="1" applyAlignment="1" applyProtection="1">
      <alignment horizontal="left" vertical="top" wrapText="1"/>
      <protection hidden="1"/>
    </xf>
    <xf numFmtId="0" fontId="10" fillId="0" borderId="0" xfId="0" applyFont="1" applyAlignment="1" applyProtection="1">
      <alignment horizontal="center" vertical="top" wrapText="1"/>
      <protection hidden="1"/>
    </xf>
    <xf numFmtId="0" fontId="10" fillId="0" borderId="0" xfId="0" applyFont="1" applyAlignment="1" applyProtection="1">
      <alignment horizontal="center" vertical="center" wrapText="1"/>
      <protection hidden="1"/>
    </xf>
    <xf numFmtId="2" fontId="10" fillId="0" borderId="0" xfId="0" applyNumberFormat="1" applyFont="1" applyAlignment="1" applyProtection="1">
      <alignment horizontal="center" vertical="center" wrapText="1"/>
      <protection hidden="1"/>
    </xf>
    <xf numFmtId="4" fontId="10" fillId="7" borderId="0" xfId="0" applyNumberFormat="1" applyFont="1" applyFill="1" applyAlignment="1" applyProtection="1">
      <alignment horizontal="center" vertical="center" wrapText="1"/>
      <protection hidden="1"/>
    </xf>
    <xf numFmtId="4" fontId="10" fillId="0" borderId="0" xfId="0" applyNumberFormat="1" applyFont="1" applyAlignment="1" applyProtection="1">
      <alignment horizontal="center" vertical="center" wrapText="1"/>
      <protection hidden="1"/>
    </xf>
    <xf numFmtId="4" fontId="10" fillId="0" borderId="0" xfId="0" applyNumberFormat="1" applyFont="1" applyAlignment="1" applyProtection="1">
      <alignment horizontal="center" wrapText="1"/>
      <protection hidden="1"/>
    </xf>
    <xf numFmtId="0" fontId="2" fillId="0" borderId="0" xfId="0" applyFont="1" applyAlignment="1" applyProtection="1">
      <alignment horizontal="left" vertical="top" wrapText="1"/>
      <protection hidden="1"/>
    </xf>
    <xf numFmtId="14" fontId="10" fillId="0" borderId="0" xfId="0" applyNumberFormat="1" applyFont="1" applyAlignment="1" applyProtection="1">
      <alignment horizontal="left" vertical="top" wrapText="1"/>
      <protection hidden="1"/>
    </xf>
    <xf numFmtId="0" fontId="10" fillId="0" borderId="0" xfId="0" applyFont="1" applyAlignment="1" applyProtection="1">
      <alignment horizontal="left" vertical="top" wrapText="1"/>
      <protection hidden="1"/>
    </xf>
    <xf numFmtId="0" fontId="2" fillId="0" borderId="0" xfId="0" applyFont="1" applyAlignment="1" applyProtection="1">
      <alignment wrapText="1"/>
      <protection hidden="1"/>
    </xf>
    <xf numFmtId="0" fontId="0" fillId="0" borderId="0" xfId="0" applyAlignment="1" applyProtection="1">
      <alignment vertical="top" wrapText="1"/>
      <protection hidden="1"/>
    </xf>
    <xf numFmtId="0" fontId="10" fillId="7" borderId="0" xfId="0" applyFont="1" applyFill="1" applyAlignment="1" applyProtection="1">
      <alignment horizontal="center" vertical="center" wrapText="1"/>
      <protection hidden="1"/>
    </xf>
    <xf numFmtId="0" fontId="0" fillId="0" borderId="0" xfId="0" applyAlignment="1" applyProtection="1">
      <alignment wrapText="1"/>
      <protection hidden="1"/>
    </xf>
    <xf numFmtId="0" fontId="2" fillId="0" borderId="0" xfId="0" applyFont="1" applyAlignment="1" applyProtection="1">
      <alignment vertical="top" wrapText="1"/>
      <protection hidden="1"/>
    </xf>
    <xf numFmtId="0" fontId="4" fillId="0" borderId="61" xfId="0" applyFont="1" applyBorder="1" applyAlignment="1" applyProtection="1">
      <alignment wrapText="1"/>
      <protection hidden="1"/>
    </xf>
    <xf numFmtId="0" fontId="4" fillId="0" borderId="62" xfId="0" applyFont="1" applyBorder="1" applyAlignment="1" applyProtection="1">
      <alignment wrapText="1"/>
      <protection hidden="1"/>
    </xf>
    <xf numFmtId="0" fontId="4" fillId="0" borderId="28" xfId="0" applyFont="1" applyBorder="1" applyAlignment="1" applyProtection="1">
      <alignment horizontal="center" vertical="top" wrapText="1"/>
      <protection hidden="1"/>
    </xf>
    <xf numFmtId="0" fontId="4" fillId="0" borderId="35" xfId="0" applyFont="1" applyBorder="1" applyAlignment="1" applyProtection="1">
      <alignment vertical="top" wrapText="1"/>
      <protection hidden="1"/>
    </xf>
    <xf numFmtId="0" fontId="4" fillId="0" borderId="35" xfId="0" applyFont="1" applyBorder="1" applyAlignment="1" applyProtection="1">
      <alignment horizontal="center" vertical="center" wrapText="1"/>
      <protection hidden="1"/>
    </xf>
    <xf numFmtId="2" fontId="4" fillId="0" borderId="35" xfId="0" applyNumberFormat="1" applyFont="1" applyBorder="1" applyAlignment="1" applyProtection="1">
      <alignment horizontal="center" vertical="center" wrapText="1"/>
      <protection hidden="1"/>
    </xf>
    <xf numFmtId="4" fontId="4" fillId="7" borderId="35" xfId="0" applyNumberFormat="1" applyFont="1" applyFill="1" applyBorder="1" applyAlignment="1" applyProtection="1">
      <alignment horizontal="center" vertical="center" wrapText="1"/>
      <protection hidden="1"/>
    </xf>
    <xf numFmtId="4" fontId="4" fillId="0" borderId="35" xfId="0" applyNumberFormat="1" applyFont="1" applyBorder="1" applyAlignment="1" applyProtection="1">
      <alignment horizontal="center" vertical="center" wrapText="1"/>
      <protection hidden="1"/>
    </xf>
    <xf numFmtId="4" fontId="4" fillId="0" borderId="17" xfId="0" applyNumberFormat="1" applyFont="1" applyBorder="1" applyAlignment="1" applyProtection="1">
      <alignment horizontal="center" wrapText="1"/>
      <protection hidden="1"/>
    </xf>
    <xf numFmtId="0" fontId="4" fillId="0" borderId="22" xfId="0" applyFont="1" applyBorder="1" applyAlignment="1" applyProtection="1">
      <alignment horizontal="center" vertical="top" wrapText="1"/>
      <protection hidden="1"/>
    </xf>
    <xf numFmtId="0" fontId="4" fillId="0" borderId="22" xfId="0" applyFont="1" applyBorder="1" applyAlignment="1" applyProtection="1">
      <alignment vertical="top" wrapText="1"/>
      <protection hidden="1"/>
    </xf>
    <xf numFmtId="0" fontId="4" fillId="0" borderId="22" xfId="0" applyFont="1" applyBorder="1" applyAlignment="1" applyProtection="1">
      <alignment horizontal="center" vertical="center" wrapText="1"/>
      <protection hidden="1"/>
    </xf>
    <xf numFmtId="2" fontId="4" fillId="0" borderId="22" xfId="0" applyNumberFormat="1" applyFont="1" applyBorder="1" applyAlignment="1" applyProtection="1">
      <alignment horizontal="center" vertical="center" wrapText="1"/>
      <protection hidden="1"/>
    </xf>
    <xf numFmtId="4" fontId="4" fillId="7" borderId="22" xfId="0" applyNumberFormat="1" applyFont="1" applyFill="1" applyBorder="1" applyAlignment="1" applyProtection="1">
      <alignment horizontal="center" vertical="center" wrapText="1"/>
      <protection hidden="1"/>
    </xf>
    <xf numFmtId="4" fontId="4" fillId="0" borderId="22" xfId="0" applyNumberFormat="1" applyFont="1" applyBorder="1" applyAlignment="1" applyProtection="1">
      <alignment horizontal="center" vertical="center" wrapText="1"/>
      <protection hidden="1"/>
    </xf>
    <xf numFmtId="4" fontId="4" fillId="0" borderId="22" xfId="0" applyNumberFormat="1" applyFont="1" applyBorder="1" applyAlignment="1" applyProtection="1">
      <alignment horizontal="center" wrapText="1"/>
      <protection hidden="1"/>
    </xf>
    <xf numFmtId="0" fontId="0" fillId="0" borderId="26" xfId="0" applyBorder="1" applyAlignment="1" applyProtection="1">
      <alignment wrapText="1"/>
      <protection hidden="1"/>
    </xf>
    <xf numFmtId="0" fontId="2" fillId="0" borderId="53" xfId="0" applyFont="1" applyBorder="1" applyAlignment="1" applyProtection="1">
      <alignment horizontal="center" vertical="center" wrapText="1"/>
      <protection hidden="1"/>
    </xf>
    <xf numFmtId="0" fontId="2" fillId="0" borderId="63" xfId="0" applyFont="1" applyBorder="1" applyAlignment="1" applyProtection="1">
      <alignment horizontal="center" vertical="center" wrapText="1"/>
      <protection hidden="1"/>
    </xf>
    <xf numFmtId="49" fontId="4" fillId="0" borderId="31" xfId="0" applyNumberFormat="1" applyFont="1" applyBorder="1" applyAlignment="1" applyProtection="1">
      <alignment horizontal="center" vertical="center" wrapText="1"/>
      <protection hidden="1"/>
    </xf>
    <xf numFmtId="0" fontId="4" fillId="0" borderId="36" xfId="0" applyFont="1" applyBorder="1" applyAlignment="1" applyProtection="1">
      <alignment vertical="center" wrapText="1"/>
      <protection hidden="1"/>
    </xf>
    <xf numFmtId="0" fontId="10" fillId="0" borderId="31" xfId="0" applyFont="1" applyBorder="1" applyAlignment="1" applyProtection="1">
      <alignment horizontal="center" vertical="center" wrapText="1"/>
      <protection hidden="1"/>
    </xf>
    <xf numFmtId="2" fontId="10" fillId="0" borderId="31" xfId="0" applyNumberFormat="1" applyFont="1" applyBorder="1" applyAlignment="1" applyProtection="1">
      <alignment horizontal="center" vertical="center" wrapText="1"/>
      <protection hidden="1"/>
    </xf>
    <xf numFmtId="4" fontId="10" fillId="0" borderId="32" xfId="0" applyNumberFormat="1" applyFont="1" applyBorder="1" applyAlignment="1" applyProtection="1">
      <alignment horizontal="right" vertical="center" wrapText="1"/>
      <protection hidden="1"/>
    </xf>
    <xf numFmtId="0" fontId="2" fillId="0" borderId="54" xfId="0" applyFont="1" applyBorder="1" applyAlignment="1" applyProtection="1">
      <alignment horizontal="center" vertical="center" wrapText="1"/>
      <protection hidden="1"/>
    </xf>
    <xf numFmtId="0" fontId="2" fillId="0" borderId="14" xfId="0" applyFont="1" applyBorder="1" applyAlignment="1" applyProtection="1">
      <alignment horizontal="center" vertical="center" wrapText="1"/>
      <protection hidden="1"/>
    </xf>
    <xf numFmtId="49" fontId="10" fillId="0" borderId="7" xfId="0" quotePrefix="1" applyNumberFormat="1" applyFont="1" applyBorder="1" applyAlignment="1" applyProtection="1">
      <alignment horizontal="center" vertical="center" wrapText="1"/>
      <protection hidden="1"/>
    </xf>
    <xf numFmtId="0" fontId="10" fillId="0" borderId="1" xfId="0" applyFont="1" applyBorder="1" applyAlignment="1" applyProtection="1">
      <alignment vertical="center" wrapText="1"/>
      <protection hidden="1"/>
    </xf>
    <xf numFmtId="0" fontId="10" fillId="0" borderId="18" xfId="0" applyFont="1" applyBorder="1" applyAlignment="1" applyProtection="1">
      <alignment horizontal="center" vertical="center" wrapText="1"/>
      <protection hidden="1"/>
    </xf>
    <xf numFmtId="2" fontId="10" fillId="0" borderId="18" xfId="0" applyNumberFormat="1" applyFont="1" applyBorder="1" applyAlignment="1" applyProtection="1">
      <alignment horizontal="center" vertical="center" wrapText="1"/>
      <protection hidden="1"/>
    </xf>
    <xf numFmtId="4" fontId="10" fillId="0" borderId="2" xfId="0" applyNumberFormat="1" applyFont="1" applyBorder="1" applyAlignment="1" applyProtection="1">
      <alignment horizontal="right" vertical="center" wrapText="1"/>
      <protection hidden="1"/>
    </xf>
    <xf numFmtId="49" fontId="10" fillId="0" borderId="7" xfId="0" applyNumberFormat="1" applyFont="1" applyBorder="1" applyAlignment="1" applyProtection="1">
      <alignment horizontal="center" vertical="center" wrapText="1"/>
      <protection hidden="1"/>
    </xf>
    <xf numFmtId="0" fontId="2" fillId="0" borderId="55" xfId="0" applyFont="1" applyBorder="1" applyAlignment="1" applyProtection="1">
      <alignment horizontal="center" vertical="center" wrapText="1"/>
      <protection hidden="1"/>
    </xf>
    <xf numFmtId="0" fontId="2" fillId="0" borderId="64" xfId="0" applyFont="1" applyBorder="1" applyAlignment="1" applyProtection="1">
      <alignment horizontal="center" vertical="center" wrapText="1"/>
      <protection hidden="1"/>
    </xf>
    <xf numFmtId="49" fontId="10" fillId="0" borderId="39" xfId="0" quotePrefix="1" applyNumberFormat="1" applyFont="1" applyBorder="1" applyAlignment="1" applyProtection="1">
      <alignment horizontal="center" vertical="center" wrapText="1"/>
      <protection hidden="1"/>
    </xf>
    <xf numFmtId="0" fontId="4" fillId="0" borderId="39" xfId="0" applyFont="1" applyBorder="1" applyAlignment="1" applyProtection="1">
      <alignment horizontal="right" vertical="center" wrapText="1"/>
      <protection hidden="1"/>
    </xf>
    <xf numFmtId="0" fontId="10" fillId="0" borderId="26" xfId="0" applyFont="1" applyBorder="1" applyAlignment="1" applyProtection="1">
      <alignment horizontal="center" vertical="center" wrapText="1"/>
      <protection hidden="1"/>
    </xf>
    <xf numFmtId="2" fontId="10" fillId="0" borderId="26" xfId="0" applyNumberFormat="1" applyFont="1" applyBorder="1" applyAlignment="1" applyProtection="1">
      <alignment horizontal="center" vertical="center" wrapText="1"/>
      <protection hidden="1"/>
    </xf>
    <xf numFmtId="4" fontId="4" fillId="0" borderId="40" xfId="0" applyNumberFormat="1" applyFont="1" applyBorder="1" applyAlignment="1" applyProtection="1">
      <alignment horizontal="right" vertical="center" wrapText="1"/>
      <protection hidden="1"/>
    </xf>
    <xf numFmtId="0" fontId="2" fillId="0" borderId="0" xfId="0" applyFont="1" applyAlignment="1" applyProtection="1">
      <alignment horizontal="center" vertical="center" wrapText="1"/>
      <protection hidden="1"/>
    </xf>
    <xf numFmtId="0" fontId="0" fillId="0" borderId="26" xfId="0" applyBorder="1" applyAlignment="1" applyProtection="1">
      <alignment vertical="center" wrapText="1"/>
      <protection hidden="1"/>
    </xf>
    <xf numFmtId="49" fontId="2" fillId="0" borderId="7" xfId="0" applyNumberFormat="1" applyFont="1" applyBorder="1" applyAlignment="1" applyProtection="1">
      <alignment horizontal="center" vertical="center" wrapText="1"/>
      <protection hidden="1"/>
    </xf>
    <xf numFmtId="49" fontId="1" fillId="0" borderId="31" xfId="0" applyNumberFormat="1" applyFont="1" applyBorder="1" applyAlignment="1" applyProtection="1">
      <alignment horizontal="center" vertical="center" wrapText="1"/>
      <protection hidden="1"/>
    </xf>
    <xf numFmtId="0" fontId="2" fillId="0" borderId="1" xfId="0" applyFont="1" applyBorder="1" applyAlignment="1" applyProtection="1">
      <alignment vertical="center" wrapText="1"/>
      <protection hidden="1"/>
    </xf>
    <xf numFmtId="0" fontId="2" fillId="0" borderId="18" xfId="0" applyFont="1" applyBorder="1" applyAlignment="1" applyProtection="1">
      <alignment horizontal="center" vertical="center" wrapText="1"/>
      <protection hidden="1"/>
    </xf>
    <xf numFmtId="49" fontId="1" fillId="0" borderId="7" xfId="0" applyNumberFormat="1" applyFont="1" applyBorder="1" applyAlignment="1" applyProtection="1">
      <alignment horizontal="center" vertical="center" wrapText="1"/>
      <protection hidden="1"/>
    </xf>
    <xf numFmtId="0" fontId="1" fillId="0" borderId="1" xfId="0" applyFont="1" applyBorder="1" applyAlignment="1" applyProtection="1">
      <alignment vertical="center" wrapText="1"/>
      <protection hidden="1"/>
    </xf>
    <xf numFmtId="0" fontId="10" fillId="0" borderId="11" xfId="0" applyFont="1" applyBorder="1" applyAlignment="1" applyProtection="1">
      <alignment horizontal="center" vertical="center" wrapText="1"/>
      <protection hidden="1"/>
    </xf>
    <xf numFmtId="2" fontId="10" fillId="0" borderId="11" xfId="0" applyNumberFormat="1" applyFont="1" applyBorder="1" applyAlignment="1" applyProtection="1">
      <alignment horizontal="center" vertical="center" wrapText="1"/>
      <protection hidden="1"/>
    </xf>
    <xf numFmtId="0" fontId="2" fillId="8" borderId="54" xfId="0" applyFont="1" applyFill="1" applyBorder="1" applyAlignment="1" applyProtection="1">
      <alignment horizontal="center" vertical="center" wrapText="1"/>
      <protection hidden="1"/>
    </xf>
    <xf numFmtId="0" fontId="2" fillId="12" borderId="14" xfId="0" applyFont="1" applyFill="1" applyBorder="1" applyAlignment="1" applyProtection="1">
      <alignment horizontal="center" vertical="center" wrapText="1"/>
      <protection hidden="1"/>
    </xf>
    <xf numFmtId="49" fontId="2" fillId="12" borderId="7" xfId="0" applyNumberFormat="1" applyFont="1" applyFill="1" applyBorder="1" applyAlignment="1" applyProtection="1">
      <alignment horizontal="center" vertical="center" wrapText="1"/>
      <protection hidden="1"/>
    </xf>
    <xf numFmtId="0" fontId="10" fillId="12" borderId="1" xfId="0" applyFont="1" applyFill="1" applyBorder="1" applyAlignment="1" applyProtection="1">
      <alignment vertical="center" wrapText="1"/>
      <protection hidden="1"/>
    </xf>
    <xf numFmtId="0" fontId="10" fillId="12" borderId="18" xfId="0" applyFont="1" applyFill="1" applyBorder="1" applyAlignment="1" applyProtection="1">
      <alignment horizontal="center" vertical="center" wrapText="1"/>
      <protection hidden="1"/>
    </xf>
    <xf numFmtId="2" fontId="10" fillId="12" borderId="18" xfId="0" applyNumberFormat="1" applyFont="1" applyFill="1" applyBorder="1" applyAlignment="1" applyProtection="1">
      <alignment horizontal="center" vertical="center" wrapText="1"/>
      <protection hidden="1"/>
    </xf>
    <xf numFmtId="49" fontId="10" fillId="0" borderId="0" xfId="0" quotePrefix="1" applyNumberFormat="1" applyFont="1" applyAlignment="1" applyProtection="1">
      <alignment horizontal="center" vertical="top" wrapText="1"/>
      <protection hidden="1"/>
    </xf>
    <xf numFmtId="0" fontId="4" fillId="0" borderId="0" xfId="0" quotePrefix="1" applyFont="1" applyAlignment="1" applyProtection="1">
      <alignment horizontal="right" vertical="top" wrapText="1"/>
      <protection hidden="1"/>
    </xf>
    <xf numFmtId="4" fontId="4" fillId="0" borderId="0" xfId="0" applyNumberFormat="1" applyFont="1" applyAlignment="1" applyProtection="1">
      <alignment horizontal="right" wrapText="1"/>
      <protection hidden="1"/>
    </xf>
    <xf numFmtId="0" fontId="10" fillId="0" borderId="0" xfId="0" quotePrefix="1" applyFont="1" applyAlignment="1" applyProtection="1">
      <alignment horizontal="center" vertical="top" wrapText="1"/>
      <protection hidden="1"/>
    </xf>
    <xf numFmtId="0" fontId="4" fillId="0" borderId="0" xfId="0" applyFont="1" applyAlignment="1" applyProtection="1">
      <alignment vertical="top" wrapText="1"/>
      <protection hidden="1"/>
    </xf>
    <xf numFmtId="0" fontId="10" fillId="0" borderId="21" xfId="0" applyFont="1" applyBorder="1" applyAlignment="1" applyProtection="1">
      <alignment wrapText="1"/>
      <protection hidden="1"/>
    </xf>
    <xf numFmtId="0" fontId="10" fillId="0" borderId="22" xfId="0" applyFont="1" applyBorder="1" applyAlignment="1" applyProtection="1">
      <alignment wrapText="1"/>
      <protection hidden="1"/>
    </xf>
    <xf numFmtId="0" fontId="10" fillId="0" borderId="22" xfId="0" applyFont="1" applyBorder="1" applyAlignment="1" applyProtection="1">
      <alignment vertical="top" wrapText="1"/>
      <protection hidden="1"/>
    </xf>
    <xf numFmtId="0" fontId="10" fillId="0" borderId="31" xfId="0" applyFont="1" applyBorder="1" applyAlignment="1" applyProtection="1">
      <alignment vertical="top" wrapText="1"/>
      <protection hidden="1"/>
    </xf>
    <xf numFmtId="4" fontId="10" fillId="0" borderId="41" xfId="0" applyNumberFormat="1" applyFont="1" applyBorder="1" applyAlignment="1" applyProtection="1">
      <alignment horizontal="right" wrapText="1"/>
      <protection hidden="1"/>
    </xf>
    <xf numFmtId="0" fontId="10" fillId="0" borderId="23" xfId="0" applyFont="1" applyBorder="1" applyAlignment="1" applyProtection="1">
      <alignment wrapText="1"/>
      <protection hidden="1"/>
    </xf>
    <xf numFmtId="0" fontId="4" fillId="0" borderId="16" xfId="0" applyFont="1" applyBorder="1" applyAlignment="1" applyProtection="1">
      <alignment horizontal="right" vertical="top" wrapText="1"/>
      <protection hidden="1"/>
    </xf>
    <xf numFmtId="0" fontId="10" fillId="0" borderId="28" xfId="0" applyFont="1" applyBorder="1" applyAlignment="1" applyProtection="1">
      <alignment horizontal="center" vertical="center" wrapText="1"/>
      <protection hidden="1"/>
    </xf>
    <xf numFmtId="2" fontId="10" fillId="0" borderId="28" xfId="0" applyNumberFormat="1" applyFont="1" applyBorder="1" applyAlignment="1" applyProtection="1">
      <alignment horizontal="center" vertical="center" wrapText="1"/>
      <protection hidden="1"/>
    </xf>
    <xf numFmtId="0" fontId="10" fillId="7" borderId="42" xfId="0" applyFont="1" applyFill="1" applyBorder="1" applyAlignment="1" applyProtection="1">
      <alignment horizontal="center" vertical="center" wrapText="1"/>
      <protection hidden="1"/>
    </xf>
    <xf numFmtId="4" fontId="4" fillId="0" borderId="29" xfId="0" applyNumberFormat="1" applyFont="1" applyBorder="1" applyAlignment="1" applyProtection="1">
      <alignment horizontal="right" wrapText="1"/>
      <protection hidden="1"/>
    </xf>
    <xf numFmtId="4" fontId="4" fillId="0" borderId="24" xfId="0" applyNumberFormat="1" applyFont="1" applyBorder="1" applyAlignment="1" applyProtection="1">
      <alignment horizontal="right" wrapText="1"/>
      <protection hidden="1"/>
    </xf>
    <xf numFmtId="10" fontId="4" fillId="0" borderId="28" xfId="1" quotePrefix="1" applyNumberFormat="1" applyFont="1" applyBorder="1" applyAlignment="1" applyProtection="1">
      <alignment horizontal="center" vertical="center" wrapText="1"/>
      <protection hidden="1"/>
    </xf>
    <xf numFmtId="10" fontId="4" fillId="7" borderId="42" xfId="0" applyNumberFormat="1" applyFont="1" applyFill="1" applyBorder="1" applyAlignment="1" applyProtection="1">
      <alignment horizontal="center" vertical="center" wrapText="1"/>
      <protection hidden="1"/>
    </xf>
    <xf numFmtId="10" fontId="4" fillId="0" borderId="0" xfId="1" quotePrefix="1" applyNumberFormat="1" applyFont="1" applyBorder="1" applyAlignment="1" applyProtection="1">
      <alignment horizontal="center" vertical="center" wrapText="1"/>
      <protection hidden="1"/>
    </xf>
    <xf numFmtId="2" fontId="4" fillId="0" borderId="0" xfId="1" quotePrefix="1" applyNumberFormat="1" applyFont="1" applyBorder="1" applyAlignment="1" applyProtection="1">
      <alignment horizontal="center" vertical="center" wrapText="1"/>
      <protection hidden="1"/>
    </xf>
    <xf numFmtId="0" fontId="4" fillId="7" borderId="0" xfId="0" applyFont="1" applyFill="1" applyAlignment="1" applyProtection="1">
      <alignment horizontal="center" vertical="center" wrapText="1"/>
      <protection hidden="1"/>
    </xf>
    <xf numFmtId="0" fontId="10" fillId="0" borderId="25" xfId="0" applyFont="1" applyBorder="1" applyAlignment="1" applyProtection="1">
      <alignment wrapText="1"/>
      <protection hidden="1"/>
    </xf>
    <xf numFmtId="0" fontId="10" fillId="0" borderId="26" xfId="0" applyFont="1" applyBorder="1" applyAlignment="1" applyProtection="1">
      <alignment wrapText="1"/>
      <protection hidden="1"/>
    </xf>
    <xf numFmtId="0" fontId="10" fillId="0" borderId="26" xfId="0" applyFont="1" applyBorder="1" applyAlignment="1" applyProtection="1">
      <alignment vertical="top" wrapText="1"/>
      <protection hidden="1"/>
    </xf>
    <xf numFmtId="0" fontId="4" fillId="0" borderId="26" xfId="0" quotePrefix="1" applyFont="1" applyBorder="1" applyAlignment="1" applyProtection="1">
      <alignment vertical="top" wrapText="1"/>
      <protection hidden="1"/>
    </xf>
    <xf numFmtId="0" fontId="10" fillId="0" borderId="26" xfId="0" applyFont="1" applyBorder="1" applyAlignment="1" applyProtection="1">
      <alignment vertical="center" wrapText="1"/>
      <protection hidden="1"/>
    </xf>
    <xf numFmtId="4" fontId="10" fillId="0" borderId="27" xfId="0" applyNumberFormat="1" applyFont="1" applyBorder="1" applyAlignment="1" applyProtection="1">
      <alignment horizontal="right" wrapText="1"/>
      <protection hidden="1"/>
    </xf>
    <xf numFmtId="0" fontId="2" fillId="0" borderId="0" xfId="0" applyFont="1" applyAlignment="1" applyProtection="1">
      <alignment vertical="center"/>
      <protection hidden="1"/>
    </xf>
    <xf numFmtId="17" fontId="10" fillId="7" borderId="0" xfId="0" applyNumberFormat="1" applyFont="1" applyFill="1" applyAlignment="1" applyProtection="1">
      <alignment horizontal="center" vertical="center" wrapText="1"/>
      <protection hidden="1"/>
    </xf>
    <xf numFmtId="2" fontId="0" fillId="0" borderId="26" xfId="0" applyNumberFormat="1" applyBorder="1" applyAlignment="1" applyProtection="1">
      <alignment horizontal="center" wrapText="1"/>
      <protection hidden="1"/>
    </xf>
    <xf numFmtId="0" fontId="0" fillId="0" borderId="26" xfId="0" applyBorder="1" applyAlignment="1" applyProtection="1">
      <alignment horizontal="center" wrapText="1"/>
      <protection hidden="1"/>
    </xf>
    <xf numFmtId="4" fontId="10" fillId="7" borderId="31" xfId="0" applyNumberFormat="1" applyFont="1" applyFill="1" applyBorder="1" applyAlignment="1" applyProtection="1">
      <alignment horizontal="center" vertical="center" wrapText="1"/>
      <protection hidden="1"/>
    </xf>
    <xf numFmtId="4" fontId="10" fillId="0" borderId="37" xfId="0" applyNumberFormat="1" applyFont="1" applyBorder="1" applyAlignment="1" applyProtection="1">
      <alignment horizontal="center" vertical="center" wrapText="1"/>
      <protection hidden="1"/>
    </xf>
    <xf numFmtId="4" fontId="10" fillId="7" borderId="18" xfId="0" applyNumberFormat="1" applyFont="1" applyFill="1" applyBorder="1" applyAlignment="1" applyProtection="1">
      <alignment horizontal="center" vertical="center" wrapText="1"/>
      <protection locked="0"/>
    </xf>
    <xf numFmtId="4" fontId="10" fillId="0" borderId="18" xfId="0" applyNumberFormat="1" applyFont="1" applyBorder="1" applyAlignment="1" applyProtection="1">
      <alignment horizontal="center" vertical="center" wrapText="1"/>
      <protection hidden="1"/>
    </xf>
    <xf numFmtId="4" fontId="10" fillId="7" borderId="26" xfId="0" applyNumberFormat="1" applyFont="1" applyFill="1" applyBorder="1" applyAlignment="1" applyProtection="1">
      <alignment horizontal="center" vertical="center" wrapText="1"/>
      <protection locked="0"/>
    </xf>
    <xf numFmtId="4" fontId="10" fillId="0" borderId="26" xfId="0" applyNumberFormat="1" applyFont="1" applyBorder="1" applyAlignment="1" applyProtection="1">
      <alignment horizontal="center" vertical="center" wrapText="1"/>
      <protection hidden="1"/>
    </xf>
    <xf numFmtId="2" fontId="0" fillId="0" borderId="26" xfId="0" applyNumberFormat="1" applyBorder="1" applyAlignment="1" applyProtection="1">
      <alignment horizontal="center" vertical="center" wrapText="1"/>
      <protection hidden="1"/>
    </xf>
    <xf numFmtId="0" fontId="0" fillId="7" borderId="26" xfId="0" applyFill="1" applyBorder="1" applyAlignment="1" applyProtection="1">
      <alignment horizontal="center" vertical="center" wrapText="1"/>
      <protection locked="0"/>
    </xf>
    <xf numFmtId="0" fontId="0" fillId="0" borderId="26" xfId="0" applyBorder="1" applyAlignment="1" applyProtection="1">
      <alignment horizontal="center" vertical="center" wrapText="1"/>
      <protection hidden="1"/>
    </xf>
    <xf numFmtId="4" fontId="10" fillId="7" borderId="31" xfId="0" applyNumberFormat="1" applyFont="1" applyFill="1" applyBorder="1" applyAlignment="1" applyProtection="1">
      <alignment horizontal="center" vertical="center" wrapText="1"/>
      <protection locked="0"/>
    </xf>
    <xf numFmtId="4" fontId="10" fillId="7" borderId="10" xfId="0" applyNumberFormat="1" applyFont="1" applyFill="1" applyBorder="1" applyAlignment="1" applyProtection="1">
      <alignment horizontal="center" vertical="center" wrapText="1"/>
      <protection locked="0"/>
    </xf>
    <xf numFmtId="4" fontId="10" fillId="0" borderId="10" xfId="0" applyNumberFormat="1" applyFont="1" applyBorder="1" applyAlignment="1" applyProtection="1">
      <alignment horizontal="center" vertical="center" wrapText="1"/>
      <protection hidden="1"/>
    </xf>
    <xf numFmtId="4" fontId="10" fillId="7" borderId="11" xfId="0" applyNumberFormat="1" applyFont="1" applyFill="1" applyBorder="1" applyAlignment="1" applyProtection="1">
      <alignment horizontal="center" vertical="center" wrapText="1"/>
      <protection locked="0"/>
    </xf>
    <xf numFmtId="4" fontId="10" fillId="7" borderId="7" xfId="0" applyNumberFormat="1" applyFont="1" applyFill="1" applyBorder="1" applyAlignment="1" applyProtection="1">
      <alignment horizontal="center" vertical="center" wrapText="1"/>
      <protection locked="0"/>
    </xf>
    <xf numFmtId="4" fontId="10" fillId="7" borderId="0" xfId="0" applyNumberFormat="1" applyFont="1" applyFill="1" applyAlignment="1" applyProtection="1">
      <alignment horizontal="center" vertical="center" wrapText="1"/>
      <protection locked="0"/>
    </xf>
    <xf numFmtId="4" fontId="10" fillId="12" borderId="18" xfId="0" applyNumberFormat="1" applyFont="1" applyFill="1" applyBorder="1" applyAlignment="1" applyProtection="1">
      <alignment horizontal="center" vertical="center" wrapText="1"/>
      <protection hidden="1"/>
    </xf>
    <xf numFmtId="4" fontId="10" fillId="7" borderId="22" xfId="0" applyNumberFormat="1" applyFont="1" applyFill="1" applyBorder="1" applyAlignment="1" applyProtection="1">
      <alignment horizontal="center" vertical="center" wrapText="1"/>
      <protection locked="0"/>
    </xf>
    <xf numFmtId="4" fontId="10" fillId="7" borderId="22" xfId="0" applyNumberFormat="1" applyFont="1" applyFill="1" applyBorder="1" applyAlignment="1" applyProtection="1">
      <alignment horizontal="center" vertical="center" wrapText="1"/>
      <protection hidden="1"/>
    </xf>
    <xf numFmtId="4" fontId="10" fillId="0" borderId="22" xfId="0" applyNumberFormat="1" applyFont="1" applyBorder="1" applyAlignment="1" applyProtection="1">
      <alignment horizontal="center" vertical="center" wrapText="1"/>
      <protection hidden="1"/>
    </xf>
    <xf numFmtId="2" fontId="1" fillId="0" borderId="28" xfId="0" applyNumberFormat="1" applyFont="1" applyBorder="1" applyAlignment="1" applyProtection="1">
      <alignment horizontal="center" wrapText="1"/>
      <protection hidden="1"/>
    </xf>
    <xf numFmtId="4" fontId="10" fillId="7" borderId="26" xfId="0" applyNumberFormat="1" applyFont="1" applyFill="1" applyBorder="1" applyAlignment="1" applyProtection="1">
      <alignment horizontal="center" vertical="center" wrapText="1"/>
      <protection hidden="1"/>
    </xf>
    <xf numFmtId="2" fontId="0" fillId="0" borderId="0" xfId="0" applyNumberFormat="1" applyAlignment="1" applyProtection="1">
      <alignment horizontal="center" wrapText="1"/>
      <protection hidden="1"/>
    </xf>
    <xf numFmtId="0" fontId="0" fillId="0" borderId="0" xfId="0" applyAlignment="1" applyProtection="1">
      <alignment horizontal="center" wrapText="1"/>
      <protection hidden="1"/>
    </xf>
    <xf numFmtId="0" fontId="0" fillId="7" borderId="26" xfId="0" applyFill="1" applyBorder="1" applyAlignment="1" applyProtection="1">
      <alignment horizontal="center" vertical="center" wrapText="1"/>
      <protection hidden="1"/>
    </xf>
    <xf numFmtId="4" fontId="39" fillId="10" borderId="14" xfId="0" applyNumberFormat="1" applyFont="1" applyFill="1" applyBorder="1" applyAlignment="1">
      <alignment horizontal="center" vertical="center" wrapText="1"/>
    </xf>
    <xf numFmtId="4" fontId="39" fillId="11" borderId="14" xfId="0" applyNumberFormat="1" applyFont="1" applyFill="1" applyBorder="1" applyAlignment="1">
      <alignment horizontal="center" vertical="center" wrapText="1"/>
    </xf>
    <xf numFmtId="4" fontId="39" fillId="13" borderId="14" xfId="0" applyNumberFormat="1" applyFont="1" applyFill="1" applyBorder="1" applyAlignment="1">
      <alignment horizontal="center" vertical="center" wrapText="1"/>
    </xf>
    <xf numFmtId="4" fontId="39" fillId="11" borderId="65" xfId="0" applyNumberFormat="1" applyFont="1" applyFill="1" applyBorder="1" applyAlignment="1">
      <alignment horizontal="center" vertical="center" wrapText="1"/>
    </xf>
    <xf numFmtId="0" fontId="0" fillId="7" borderId="0" xfId="0" applyFill="1" applyAlignment="1" applyProtection="1">
      <alignment horizontal="center" vertical="center" wrapText="1"/>
      <protection hidden="1"/>
    </xf>
    <xf numFmtId="10" fontId="2" fillId="0" borderId="16" xfId="2" applyNumberFormat="1" applyFont="1" applyFill="1" applyBorder="1" applyAlignment="1" applyProtection="1">
      <alignment horizontal="center"/>
      <protection hidden="1"/>
    </xf>
    <xf numFmtId="10" fontId="2" fillId="0" borderId="28" xfId="2" applyNumberFormat="1" applyFont="1" applyFill="1" applyBorder="1" applyAlignment="1" applyProtection="1">
      <alignment horizontal="center"/>
      <protection hidden="1"/>
    </xf>
    <xf numFmtId="10" fontId="2" fillId="0" borderId="42" xfId="2" applyNumberFormat="1" applyFont="1" applyFill="1" applyBorder="1" applyAlignment="1" applyProtection="1">
      <alignment horizontal="center"/>
      <protection hidden="1"/>
    </xf>
    <xf numFmtId="49" fontId="2" fillId="0" borderId="16" xfId="2" applyNumberFormat="1" applyFont="1" applyFill="1" applyBorder="1" applyAlignment="1" applyProtection="1">
      <alignment horizontal="center"/>
      <protection hidden="1"/>
    </xf>
    <xf numFmtId="49" fontId="2" fillId="0" borderId="28" xfId="2" applyNumberFormat="1" applyFont="1" applyFill="1" applyBorder="1" applyAlignment="1" applyProtection="1">
      <alignment horizontal="center"/>
      <protection hidden="1"/>
    </xf>
    <xf numFmtId="49" fontId="2" fillId="0" borderId="42" xfId="2" applyNumberFormat="1" applyFont="1" applyFill="1" applyBorder="1" applyAlignment="1" applyProtection="1">
      <alignment horizontal="center"/>
      <protection hidden="1"/>
    </xf>
    <xf numFmtId="49" fontId="19" fillId="0" borderId="6" xfId="0" applyNumberFormat="1" applyFont="1" applyBorder="1"/>
    <xf numFmtId="0" fontId="0" fillId="0" borderId="0" xfId="0"/>
    <xf numFmtId="0" fontId="0" fillId="0" borderId="13" xfId="0" applyBorder="1"/>
    <xf numFmtId="10" fontId="4" fillId="0" borderId="16" xfId="2" applyNumberFormat="1" applyFont="1" applyFill="1" applyBorder="1" applyAlignment="1" applyProtection="1">
      <alignment horizontal="center"/>
      <protection hidden="1"/>
    </xf>
    <xf numFmtId="10" fontId="4" fillId="0" borderId="28" xfId="2" applyNumberFormat="1" applyFont="1" applyFill="1" applyBorder="1" applyAlignment="1" applyProtection="1">
      <alignment horizontal="center"/>
      <protection hidden="1"/>
    </xf>
    <xf numFmtId="10" fontId="4" fillId="0" borderId="42" xfId="2" applyNumberFormat="1" applyFont="1" applyFill="1" applyBorder="1" applyAlignment="1" applyProtection="1">
      <alignment horizontal="center"/>
      <protection hidden="1"/>
    </xf>
    <xf numFmtId="49" fontId="19" fillId="0" borderId="6" xfId="0" applyNumberFormat="1" applyFont="1" applyBorder="1" applyAlignment="1">
      <alignment horizontal="left"/>
    </xf>
    <xf numFmtId="49" fontId="4" fillId="0" borderId="49" xfId="2" applyNumberFormat="1" applyFont="1" applyFill="1" applyBorder="1" applyAlignment="1" applyProtection="1">
      <alignment horizontal="center"/>
      <protection hidden="1"/>
    </xf>
    <xf numFmtId="49" fontId="4" fillId="0" borderId="10" xfId="2" applyNumberFormat="1" applyFont="1" applyFill="1" applyBorder="1" applyAlignment="1" applyProtection="1">
      <alignment horizontal="center"/>
      <protection hidden="1"/>
    </xf>
    <xf numFmtId="49" fontId="4" fillId="0" borderId="51" xfId="2" applyNumberFormat="1" applyFont="1" applyFill="1" applyBorder="1" applyAlignment="1" applyProtection="1">
      <alignment horizontal="center"/>
      <protection hidden="1"/>
    </xf>
    <xf numFmtId="0" fontId="10" fillId="0" borderId="0" xfId="0" applyFont="1" applyAlignment="1" applyProtection="1">
      <alignment horizontal="left" vertical="center" wrapText="1"/>
      <protection hidden="1"/>
    </xf>
    <xf numFmtId="0" fontId="10" fillId="0" borderId="0" xfId="0" applyFont="1" applyAlignment="1">
      <alignment horizontal="left"/>
    </xf>
    <xf numFmtId="0" fontId="0" fillId="0" borderId="0" xfId="0" applyAlignment="1">
      <alignment horizontal="left"/>
    </xf>
    <xf numFmtId="49" fontId="33" fillId="0" borderId="15" xfId="0" applyNumberFormat="1" applyFont="1" applyBorder="1" applyAlignment="1" applyProtection="1">
      <alignment horizontal="left" vertical="center" wrapText="1"/>
      <protection hidden="1"/>
    </xf>
    <xf numFmtId="49" fontId="33" fillId="0" borderId="11" xfId="0" applyNumberFormat="1" applyFont="1" applyBorder="1" applyAlignment="1" applyProtection="1">
      <alignment horizontal="left" vertical="center" wrapText="1"/>
      <protection hidden="1"/>
    </xf>
    <xf numFmtId="49" fontId="33" fillId="0" borderId="12" xfId="0" applyNumberFormat="1" applyFont="1" applyBorder="1" applyAlignment="1" applyProtection="1">
      <alignment horizontal="left" vertical="center" wrapText="1"/>
      <protection hidden="1"/>
    </xf>
    <xf numFmtId="49" fontId="33" fillId="0" borderId="6" xfId="0" applyNumberFormat="1" applyFont="1" applyBorder="1" applyAlignment="1" applyProtection="1">
      <alignment horizontal="left" vertical="center" wrapText="1"/>
      <protection hidden="1"/>
    </xf>
    <xf numFmtId="49" fontId="33" fillId="0" borderId="0" xfId="0" applyNumberFormat="1" applyFont="1" applyAlignment="1" applyProtection="1">
      <alignment horizontal="left" vertical="center" wrapText="1"/>
      <protection hidden="1"/>
    </xf>
    <xf numFmtId="49" fontId="33" fillId="0" borderId="13" xfId="0" applyNumberFormat="1" applyFont="1" applyBorder="1" applyAlignment="1" applyProtection="1">
      <alignment horizontal="left" vertical="center" wrapText="1"/>
      <protection hidden="1"/>
    </xf>
    <xf numFmtId="49" fontId="33" fillId="0" borderId="1" xfId="0" applyNumberFormat="1" applyFont="1" applyBorder="1" applyAlignment="1" applyProtection="1">
      <alignment horizontal="left" vertical="center" wrapText="1"/>
      <protection hidden="1"/>
    </xf>
    <xf numFmtId="49" fontId="33" fillId="0" borderId="7" xfId="0" applyNumberFormat="1" applyFont="1" applyBorder="1" applyAlignment="1" applyProtection="1">
      <alignment horizontal="left" vertical="center" wrapText="1"/>
      <protection hidden="1"/>
    </xf>
    <xf numFmtId="49" fontId="33" fillId="0" borderId="19" xfId="0" applyNumberFormat="1" applyFont="1" applyBorder="1" applyAlignment="1" applyProtection="1">
      <alignment horizontal="left" vertical="center" wrapText="1"/>
      <protection hidden="1"/>
    </xf>
    <xf numFmtId="0" fontId="37" fillId="0" borderId="0" xfId="0" applyFont="1" applyAlignment="1">
      <alignment horizontal="left"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171449</xdr:colOff>
      <xdr:row>0</xdr:row>
      <xdr:rowOff>142875</xdr:rowOff>
    </xdr:from>
    <xdr:to>
      <xdr:col>5</xdr:col>
      <xdr:colOff>752475</xdr:colOff>
      <xdr:row>12</xdr:row>
      <xdr:rowOff>1209675</xdr:rowOff>
    </xdr:to>
    <xdr:sp macro="" textlink="">
      <xdr:nvSpPr>
        <xdr:cNvPr id="1090" name="Texto 66">
          <a:extLst>
            <a:ext uri="{FF2B5EF4-FFF2-40B4-BE49-F238E27FC236}">
              <a16:creationId xmlns:a16="http://schemas.microsoft.com/office/drawing/2014/main" id="{0E5BE8B5-2AD4-864A-9756-3B81C850844B}"/>
            </a:ext>
          </a:extLst>
        </xdr:cNvPr>
        <xdr:cNvSpPr txBox="1">
          <a:spLocks noChangeArrowheads="1"/>
        </xdr:cNvSpPr>
      </xdr:nvSpPr>
      <xdr:spPr bwMode="auto">
        <a:xfrm>
          <a:off x="171449" y="142875"/>
          <a:ext cx="3810001" cy="3038475"/>
        </a:xfrm>
        <a:prstGeom prst="rect">
          <a:avLst/>
        </a:prstGeom>
        <a:noFill/>
        <a:ln w="1">
          <a:noFill/>
          <a:miter lim="800000"/>
          <a:headEnd/>
          <a:tailEnd/>
        </a:ln>
      </xdr:spPr>
      <xdr:txBody>
        <a:bodyPr vertOverflow="clip" wrap="square" lIns="27432" tIns="22860" rIns="27432" bIns="0" anchor="t" upright="1"/>
        <a:lstStyle/>
        <a:p>
          <a:pPr algn="ctr" rtl="0">
            <a:lnSpc>
              <a:spcPts val="1100"/>
            </a:lnSpc>
            <a:defRPr sz="1000"/>
          </a:pPr>
          <a:r>
            <a:rPr lang="pt-BR" sz="1000" b="1" i="0" u="none" strike="noStrike" baseline="0">
              <a:solidFill>
                <a:srgbClr val="FF0000"/>
              </a:solidFill>
              <a:latin typeface="Arial"/>
              <a:cs typeface="Arial"/>
            </a:rPr>
            <a:t>Sisplan </a:t>
          </a:r>
          <a:endParaRPr lang="pt-BR" sz="1000" b="1" i="0" u="none" strike="noStrike" baseline="0">
            <a:solidFill>
              <a:srgbClr val="000000"/>
            </a:solidFill>
            <a:latin typeface="Arial"/>
            <a:cs typeface="Arial"/>
          </a:endParaRPr>
        </a:p>
        <a:p>
          <a:pPr algn="ctr" rtl="0">
            <a:lnSpc>
              <a:spcPts val="1100"/>
            </a:lnSpc>
            <a:defRPr sz="1000"/>
          </a:pPr>
          <a:r>
            <a:rPr lang="pt-BR" sz="1000" b="1" i="0" u="none" strike="noStrike" baseline="0">
              <a:solidFill>
                <a:srgbClr val="000000"/>
              </a:solidFill>
              <a:latin typeface="Arial"/>
              <a:cs typeface="Arial"/>
            </a:rPr>
            <a:t>Versão 8</a:t>
          </a:r>
          <a:endParaRPr lang="pt-BR" sz="100" b="1" i="0" u="none" strike="noStrike" baseline="0">
            <a:solidFill>
              <a:srgbClr val="000000"/>
            </a:solidFill>
            <a:latin typeface="Arial"/>
            <a:cs typeface="Arial"/>
          </a:endParaRPr>
        </a:p>
        <a:p>
          <a:pPr algn="ctr" rtl="0">
            <a:defRPr sz="1000"/>
          </a:pPr>
          <a:endParaRPr lang="pt-BR" sz="100" b="1" i="0" u="none" strike="noStrike" baseline="0">
            <a:solidFill>
              <a:srgbClr val="000000"/>
            </a:solidFill>
            <a:latin typeface="Arial"/>
            <a:cs typeface="Arial"/>
          </a:endParaRPr>
        </a:p>
        <a:p>
          <a:pPr algn="ctr" rtl="0">
            <a:lnSpc>
              <a:spcPts val="1100"/>
            </a:lnSpc>
            <a:defRPr sz="1000"/>
          </a:pPr>
          <a:r>
            <a:rPr lang="pt-BR" sz="1000" b="1" i="0" u="none" strike="noStrike" baseline="0">
              <a:solidFill>
                <a:srgbClr val="3333CC"/>
              </a:solidFill>
              <a:latin typeface="Arial"/>
              <a:cs typeface="Arial"/>
            </a:rPr>
            <a:t>Desenvolvido para ser utilizado com o Microsoft® Excel </a:t>
          </a:r>
          <a:endParaRPr lang="pt-BR" sz="100" b="1" i="0" u="none" strike="noStrike" baseline="0">
            <a:solidFill>
              <a:srgbClr val="000000"/>
            </a:solidFill>
            <a:latin typeface="Arial"/>
            <a:cs typeface="Arial"/>
          </a:endParaRPr>
        </a:p>
        <a:p>
          <a:pPr algn="ctr" rtl="0">
            <a:defRPr sz="1000"/>
          </a:pPr>
          <a:endParaRPr lang="pt-BR" sz="100" b="1" i="0" u="none" strike="noStrike" baseline="0">
            <a:solidFill>
              <a:srgbClr val="000000"/>
            </a:solidFill>
            <a:latin typeface="Arial"/>
            <a:cs typeface="Arial"/>
          </a:endParaRPr>
        </a:p>
        <a:p>
          <a:pPr algn="ctr" rtl="0">
            <a:lnSpc>
              <a:spcPts val="1100"/>
            </a:lnSpc>
            <a:defRPr sz="1000"/>
          </a:pPr>
          <a:r>
            <a:rPr lang="pt-BR" sz="1000" b="1" i="0" u="none" strike="noStrike" baseline="0">
              <a:solidFill>
                <a:srgbClr val="000000"/>
              </a:solidFill>
              <a:latin typeface="Arial"/>
              <a:cs typeface="Arial"/>
            </a:rPr>
            <a:t>Elaboração</a:t>
          </a:r>
        </a:p>
        <a:p>
          <a:pPr algn="ctr" rtl="0">
            <a:lnSpc>
              <a:spcPts val="1100"/>
            </a:lnSpc>
            <a:defRPr sz="1000"/>
          </a:pPr>
          <a:r>
            <a:rPr lang="pt-BR" sz="1000" b="1" i="0" u="none" strike="noStrike" baseline="0">
              <a:solidFill>
                <a:srgbClr val="0000FF"/>
              </a:solidFill>
              <a:latin typeface="Arial"/>
              <a:cs typeface="Arial"/>
            </a:rPr>
            <a:t>Engº Paulo Roberto Lagoeiro Jorge</a:t>
          </a:r>
          <a:endParaRPr lang="pt-BR" sz="1000" b="1" i="0" u="none" strike="noStrike" baseline="0">
            <a:solidFill>
              <a:srgbClr val="000000"/>
            </a:solidFill>
            <a:latin typeface="Arial"/>
            <a:cs typeface="Arial"/>
          </a:endParaRPr>
        </a:p>
        <a:p>
          <a:pPr algn="ctr" rtl="0">
            <a:lnSpc>
              <a:spcPts val="1100"/>
            </a:lnSpc>
            <a:defRPr sz="1000"/>
          </a:pPr>
          <a:r>
            <a:rPr lang="pt-BR" sz="1000" b="1" i="0" u="none" strike="noStrike" baseline="0">
              <a:solidFill>
                <a:srgbClr val="000000"/>
              </a:solidFill>
              <a:latin typeface="Arial"/>
              <a:cs typeface="Arial"/>
            </a:rPr>
            <a:t>Desenvolvimento</a:t>
          </a:r>
          <a:r>
            <a:rPr lang="pt-BR" sz="1000" b="1" i="0" u="none" strike="noStrike" baseline="0">
              <a:solidFill>
                <a:srgbClr val="0000FF"/>
              </a:solidFill>
              <a:latin typeface="Arial"/>
              <a:cs typeface="Arial"/>
            </a:rPr>
            <a:t>Engº Eduardo Fernando da Silva</a:t>
          </a:r>
        </a:p>
        <a:p>
          <a:pPr algn="ctr" rtl="0">
            <a:defRPr sz="1000"/>
          </a:pPr>
          <a:r>
            <a:rPr lang="pt-BR" sz="1100" b="1" i="0" u="none" strike="noStrike" baseline="0">
              <a:solidFill>
                <a:srgbClr val="000000"/>
              </a:solidFill>
              <a:latin typeface="Calibri"/>
            </a:rPr>
            <a:t>Atualizações</a:t>
          </a:r>
        </a:p>
        <a:p>
          <a:pPr algn="ctr" rtl="0">
            <a:lnSpc>
              <a:spcPts val="1100"/>
            </a:lnSpc>
            <a:defRPr sz="1000"/>
          </a:pPr>
          <a:r>
            <a:rPr lang="pt-BR" sz="1000" b="1" i="0" u="none" strike="noStrike" baseline="0">
              <a:solidFill>
                <a:srgbClr val="0000FF"/>
              </a:solidFill>
              <a:latin typeface="Arial"/>
              <a:cs typeface="Arial"/>
            </a:rPr>
            <a:t>Engº Alessandro Eloisio Timoteo</a:t>
          </a:r>
        </a:p>
        <a:p>
          <a:pPr marL="0" indent="0" algn="ctr" rtl="0">
            <a:defRPr sz="1000"/>
          </a:pPr>
          <a:r>
            <a:rPr lang="pt-BR" sz="1100" b="1" i="0" u="none" strike="noStrike" baseline="0">
              <a:solidFill>
                <a:srgbClr val="000000"/>
              </a:solidFill>
              <a:latin typeface="Calibri"/>
              <a:ea typeface="+mn-ea"/>
              <a:cs typeface="+mn-cs"/>
            </a:rPr>
            <a:t>Atualizações</a:t>
          </a:r>
        </a:p>
        <a:p>
          <a:pPr marL="0" indent="0" algn="ctr" rtl="0" eaLnBrk="1" fontAlgn="auto" latinLnBrk="0" hangingPunct="1">
            <a:lnSpc>
              <a:spcPts val="1100"/>
            </a:lnSpc>
            <a:defRPr sz="1000"/>
          </a:pPr>
          <a:r>
            <a:rPr lang="pt-BR" sz="1000" b="1" i="0" u="none" strike="noStrike" baseline="0">
              <a:solidFill>
                <a:srgbClr val="0000FF"/>
              </a:solidFill>
              <a:latin typeface="Arial"/>
              <a:ea typeface="+mn-ea"/>
              <a:cs typeface="Arial"/>
            </a:rPr>
            <a:t>Engº Sergio José Rocha Vieira</a:t>
          </a:r>
        </a:p>
        <a:p>
          <a:pPr marL="0" indent="0" algn="ctr" rtl="0">
            <a:lnSpc>
              <a:spcPts val="1100"/>
            </a:lnSpc>
            <a:defRPr sz="1000"/>
          </a:pPr>
          <a:r>
            <a:rPr lang="pt-BR" sz="1000" b="1" i="0" u="none" strike="noStrike" baseline="0">
              <a:solidFill>
                <a:srgbClr val="0000FF"/>
              </a:solidFill>
              <a:latin typeface="Arial"/>
              <a:ea typeface="+mn-ea"/>
              <a:cs typeface="Arial"/>
            </a:rPr>
            <a:t>Engº Nilo Sérgio de Almeida Silveira</a:t>
          </a:r>
        </a:p>
        <a:p>
          <a:pPr marL="0" indent="0" algn="ctr" rtl="0">
            <a:lnSpc>
              <a:spcPts val="1100"/>
            </a:lnSpc>
            <a:defRPr sz="1000"/>
          </a:pPr>
          <a:r>
            <a:rPr lang="pt-BR" sz="1000" b="1" i="0" u="none" strike="noStrike" baseline="0">
              <a:solidFill>
                <a:srgbClr val="0000FF"/>
              </a:solidFill>
              <a:latin typeface="Arial"/>
              <a:ea typeface="+mn-ea"/>
              <a:cs typeface="Arial"/>
            </a:rPr>
            <a:t>Eng° Felipe Qiuntas Peres Martins de Andrade</a:t>
          </a:r>
        </a:p>
        <a:p>
          <a:pPr marL="0" indent="0" algn="ctr" rtl="0">
            <a:lnSpc>
              <a:spcPts val="1100"/>
            </a:lnSpc>
            <a:defRPr sz="1000"/>
          </a:pPr>
          <a:r>
            <a:rPr lang="pt-BR" sz="1000" b="1" i="0" u="none" strike="noStrike" baseline="0">
              <a:solidFill>
                <a:srgbClr val="0000FF"/>
              </a:solidFill>
              <a:latin typeface="Arial"/>
              <a:ea typeface="+mn-ea"/>
              <a:cs typeface="Arial"/>
            </a:rPr>
            <a:t>Eng° Leandro Mario Andrade Jose</a:t>
          </a:r>
        </a:p>
        <a:p>
          <a:pPr algn="ctr" rtl="0">
            <a:lnSpc>
              <a:spcPts val="1100"/>
            </a:lnSpc>
            <a:defRPr sz="1000"/>
          </a:pPr>
          <a:endParaRPr lang="pt-BR" sz="1000" b="1" i="0" u="none" strike="noStrike" baseline="0">
            <a:solidFill>
              <a:srgbClr val="0000FF"/>
            </a:solidFill>
            <a:latin typeface="Arial"/>
            <a:cs typeface="Arial"/>
          </a:endParaRPr>
        </a:p>
        <a:p>
          <a:pPr algn="ctr" rtl="0">
            <a:defRPr sz="1000"/>
          </a:pPr>
          <a:endParaRPr lang="pt-BR" sz="100" b="1" i="0" u="none" strike="noStrike" baseline="0">
            <a:solidFill>
              <a:srgbClr val="0000FF"/>
            </a:solidFill>
            <a:latin typeface="Arial"/>
            <a:cs typeface="Arial"/>
          </a:endParaRPr>
        </a:p>
        <a:p>
          <a:pPr algn="ctr" rtl="0">
            <a:lnSpc>
              <a:spcPts val="1100"/>
            </a:lnSpc>
            <a:defRPr sz="1000"/>
          </a:pPr>
          <a:r>
            <a:rPr lang="pt-BR" sz="1000" b="1" i="0" u="none" strike="noStrike" baseline="0">
              <a:solidFill>
                <a:srgbClr val="000000"/>
              </a:solidFill>
              <a:latin typeface="Arial"/>
              <a:cs typeface="Arial"/>
            </a:rPr>
            <a:t>Esta planilha faz parte integrante do Sistema de Planejamento para Controle de Medição de Obras Licitadas Fundação Oswaldo Cruz FIOCRUZ. </a:t>
          </a:r>
        </a:p>
        <a:p>
          <a:pPr algn="ctr" rtl="0">
            <a:lnSpc>
              <a:spcPts val="1100"/>
            </a:lnSpc>
            <a:defRPr sz="1000"/>
          </a:pPr>
          <a:r>
            <a:rPr lang="pt-BR" sz="1000" b="1" i="0" u="none" strike="noStrike" baseline="0">
              <a:solidFill>
                <a:srgbClr val="000000"/>
              </a:solidFill>
              <a:latin typeface="Arial"/>
              <a:cs typeface="Arial"/>
            </a:rPr>
            <a:t>Ministério da Saúde</a:t>
          </a:r>
        </a:p>
        <a:p>
          <a:pPr algn="ctr" rtl="0">
            <a:lnSpc>
              <a:spcPts val="1100"/>
            </a:lnSpc>
            <a:defRPr sz="1000"/>
          </a:pPr>
          <a:endParaRPr lang="pt-BR" sz="1000" b="1" i="0" u="none" strike="noStrike" baseline="0">
            <a:solidFill>
              <a:srgbClr val="000000"/>
            </a:solidFill>
            <a:latin typeface="Arial"/>
            <a:cs typeface="Arial"/>
          </a:endParaRPr>
        </a:p>
        <a:p>
          <a:pPr algn="ctr" rtl="0">
            <a:lnSpc>
              <a:spcPts val="1100"/>
            </a:lnSpc>
            <a:defRPr sz="1000"/>
          </a:pPr>
          <a:r>
            <a:rPr lang="pt-BR" sz="1000" b="1" i="0" u="none" strike="noStrike" baseline="0">
              <a:solidFill>
                <a:srgbClr val="000000"/>
              </a:solidFill>
              <a:latin typeface="Arial"/>
              <a:cs typeface="Arial"/>
            </a:rPr>
            <a:t>- </a:t>
          </a:r>
          <a:r>
            <a:rPr lang="pt-BR" sz="1000" b="1" i="0" u="none" strike="noStrike" baseline="0">
              <a:solidFill>
                <a:srgbClr val="339933"/>
              </a:solidFill>
              <a:latin typeface="Arial"/>
              <a:cs typeface="Arial"/>
            </a:rPr>
            <a:t>2022-</a:t>
          </a:r>
        </a:p>
        <a:p>
          <a:pPr algn="ctr" rtl="0">
            <a:lnSpc>
              <a:spcPts val="1100"/>
            </a:lnSpc>
            <a:defRPr sz="1000"/>
          </a:pPr>
          <a:endParaRPr lang="pt-BR" sz="1000" b="1" i="0" u="none" strike="noStrike" baseline="0">
            <a:solidFill>
              <a:srgbClr val="339933"/>
            </a:solidFill>
            <a:latin typeface="Arial"/>
            <a:cs typeface="Arial"/>
          </a:endParaRPr>
        </a:p>
        <a:p>
          <a:pPr algn="ctr" rtl="0">
            <a:lnSpc>
              <a:spcPts val="1000"/>
            </a:lnSpc>
            <a:defRPr sz="1000"/>
          </a:pPr>
          <a:endParaRPr lang="pt-BR" sz="1000" b="1" i="0" u="none" strike="noStrike" baseline="0">
            <a:solidFill>
              <a:srgbClr val="339933"/>
            </a:solidFill>
            <a:latin typeface="Arial"/>
            <a:cs typeface="Arial"/>
          </a:endParaRPr>
        </a:p>
      </xdr:txBody>
    </xdr:sp>
    <xdr:clientData/>
  </xdr:twoCellAnchor>
  <xdr:twoCellAnchor>
    <xdr:from>
      <xdr:col>7</xdr:col>
      <xdr:colOff>28575</xdr:colOff>
      <xdr:row>0</xdr:row>
      <xdr:rowOff>9525</xdr:rowOff>
    </xdr:from>
    <xdr:to>
      <xdr:col>7</xdr:col>
      <xdr:colOff>2819400</xdr:colOff>
      <xdr:row>10</xdr:row>
      <xdr:rowOff>9525</xdr:rowOff>
    </xdr:to>
    <xdr:sp macro="" textlink="">
      <xdr:nvSpPr>
        <xdr:cNvPr id="1091" name="Texto 67">
          <a:extLst>
            <a:ext uri="{FF2B5EF4-FFF2-40B4-BE49-F238E27FC236}">
              <a16:creationId xmlns:a16="http://schemas.microsoft.com/office/drawing/2014/main" id="{46C90C76-BB99-C7D3-8597-16C02DDC247E}"/>
            </a:ext>
          </a:extLst>
        </xdr:cNvPr>
        <xdr:cNvSpPr txBox="1">
          <a:spLocks noChangeArrowheads="1"/>
        </xdr:cNvSpPr>
      </xdr:nvSpPr>
      <xdr:spPr bwMode="auto">
        <a:xfrm>
          <a:off x="4219575" y="9525"/>
          <a:ext cx="2790825" cy="161925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pt-BR" sz="1000" b="1" i="0" u="sng" strike="noStrike" baseline="0">
              <a:solidFill>
                <a:srgbClr val="FF0000"/>
              </a:solidFill>
              <a:latin typeface="Arial"/>
              <a:cs typeface="Arial"/>
            </a:rPr>
            <a:t>Sr. Licitante,</a:t>
          </a:r>
          <a:r>
            <a:rPr lang="pt-BR" sz="800" b="0" i="0" u="none" strike="noStrike" baseline="0">
              <a:solidFill>
                <a:srgbClr val="000000"/>
              </a:solidFill>
              <a:latin typeface="Arial"/>
              <a:cs typeface="Arial"/>
            </a:rPr>
            <a:t> </a:t>
          </a:r>
        </a:p>
        <a:p>
          <a:pPr algn="ctr" rtl="0">
            <a:defRPr sz="1000"/>
          </a:pPr>
          <a:r>
            <a:rPr lang="pt-BR" sz="800" b="0" i="0" u="none" strike="noStrike" baseline="0">
              <a:solidFill>
                <a:srgbClr val="000000"/>
              </a:solidFill>
              <a:latin typeface="Arial"/>
              <a:cs typeface="Arial"/>
            </a:rPr>
            <a:t>V.Sa. está recebendo uma cópia fiel da planilha destinada à Licitação da obra com o título abaixo descrito.</a:t>
          </a:r>
          <a:endParaRPr lang="pt-BR" sz="200" b="0" i="0" u="none" strike="noStrike" baseline="0">
            <a:solidFill>
              <a:srgbClr val="000000"/>
            </a:solidFill>
            <a:latin typeface="Arial"/>
            <a:cs typeface="Arial"/>
          </a:endParaRPr>
        </a:p>
        <a:p>
          <a:pPr algn="ctr" rtl="0">
            <a:defRPr sz="1000"/>
          </a:pPr>
          <a:endParaRPr lang="pt-BR" sz="200" b="0" i="0" u="none" strike="noStrike" baseline="0">
            <a:solidFill>
              <a:srgbClr val="000000"/>
            </a:solidFill>
            <a:latin typeface="Arial"/>
            <a:cs typeface="Arial"/>
          </a:endParaRPr>
        </a:p>
        <a:p>
          <a:pPr algn="ctr" rtl="0">
            <a:defRPr sz="1000"/>
          </a:pPr>
          <a:r>
            <a:rPr lang="pt-BR" sz="800" b="0" i="0" u="none" strike="noStrike" baseline="0">
              <a:solidFill>
                <a:srgbClr val="000000"/>
              </a:solidFill>
              <a:latin typeface="Arial"/>
              <a:cs typeface="Arial"/>
            </a:rPr>
            <a:t>Para um correto preenchimento da planilha de preços, leia </a:t>
          </a:r>
        </a:p>
        <a:p>
          <a:pPr algn="ctr" rtl="0">
            <a:defRPr sz="1000"/>
          </a:pPr>
          <a:r>
            <a:rPr lang="pt-BR" sz="800" b="0" i="0" u="none" strike="noStrike" baseline="0">
              <a:solidFill>
                <a:srgbClr val="000000"/>
              </a:solidFill>
              <a:latin typeface="Arial"/>
              <a:cs typeface="Arial"/>
            </a:rPr>
            <a:t>atentamente as pastas de </a:t>
          </a:r>
          <a:r>
            <a:rPr lang="pt-BR" sz="800" b="1" i="0" u="sng" strike="noStrike" baseline="0">
              <a:solidFill>
                <a:srgbClr val="FF0000"/>
              </a:solidFill>
              <a:latin typeface="Arial"/>
              <a:cs typeface="Arial"/>
            </a:rPr>
            <a:t>Ajuda</a:t>
          </a:r>
          <a:r>
            <a:rPr lang="pt-BR" sz="800" b="0" i="0" u="sng" strike="noStrike" baseline="0">
              <a:solidFill>
                <a:srgbClr val="000000"/>
              </a:solidFill>
              <a:latin typeface="Arial"/>
              <a:cs typeface="Arial"/>
            </a:rPr>
            <a:t>.</a:t>
          </a:r>
          <a:endParaRPr lang="pt-BR" sz="200" b="0" i="0" u="none" strike="noStrike" baseline="0">
            <a:solidFill>
              <a:srgbClr val="000000"/>
            </a:solidFill>
            <a:latin typeface="Arial"/>
            <a:cs typeface="Arial"/>
          </a:endParaRPr>
        </a:p>
        <a:p>
          <a:pPr algn="ctr" rtl="0">
            <a:defRPr sz="1000"/>
          </a:pPr>
          <a:endParaRPr lang="pt-BR" sz="200" b="0" i="0" u="none" strike="noStrike" baseline="0">
            <a:solidFill>
              <a:srgbClr val="000000"/>
            </a:solidFill>
            <a:latin typeface="Arial"/>
            <a:cs typeface="Arial"/>
          </a:endParaRPr>
        </a:p>
        <a:p>
          <a:pPr algn="ctr" rtl="0">
            <a:defRPr sz="1000"/>
          </a:pPr>
          <a:r>
            <a:rPr lang="pt-BR" sz="800" b="0" i="0" u="none" strike="noStrike" baseline="0">
              <a:solidFill>
                <a:srgbClr val="000000"/>
              </a:solidFill>
              <a:latin typeface="Arial"/>
              <a:cs typeface="Arial"/>
            </a:rPr>
            <a:t>Lembramos que esta planilha, deverá ser apresentada </a:t>
          </a:r>
          <a:r>
            <a:rPr lang="pt-BR" sz="800" b="1" i="0" u="sng" strike="noStrike" baseline="0">
              <a:solidFill>
                <a:srgbClr val="FF0000"/>
              </a:solidFill>
              <a:latin typeface="Arial"/>
              <a:cs typeface="Arial"/>
            </a:rPr>
            <a:t>impressa em papel timbrado da firma</a:t>
          </a:r>
          <a:r>
            <a:rPr lang="pt-BR" sz="800" b="0" i="0" u="sng" strike="noStrike" baseline="0">
              <a:solidFill>
                <a:srgbClr val="000000"/>
              </a:solidFill>
              <a:latin typeface="Arial"/>
              <a:cs typeface="Arial"/>
            </a:rPr>
            <a:t>,</a:t>
          </a:r>
          <a:r>
            <a:rPr lang="pt-BR" sz="800" b="0" i="0" u="none" strike="noStrike" baseline="0">
              <a:solidFill>
                <a:srgbClr val="000000"/>
              </a:solidFill>
              <a:latin typeface="Arial"/>
              <a:cs typeface="Arial"/>
            </a:rPr>
            <a:t> e, que qualquer alteração nas células restritas, acarretará na eliminação de sua empresa da: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200025</xdr:rowOff>
    </xdr:from>
    <xdr:to>
      <xdr:col>6</xdr:col>
      <xdr:colOff>809625</xdr:colOff>
      <xdr:row>3</xdr:row>
      <xdr:rowOff>314325</xdr:rowOff>
    </xdr:to>
    <xdr:sp macro="" textlink="">
      <xdr:nvSpPr>
        <xdr:cNvPr id="2068" name="Texto 20">
          <a:extLst>
            <a:ext uri="{FF2B5EF4-FFF2-40B4-BE49-F238E27FC236}">
              <a16:creationId xmlns:a16="http://schemas.microsoft.com/office/drawing/2014/main" id="{E221F564-CA51-FE45-8AE6-10BD0DAAE952}"/>
            </a:ext>
          </a:extLst>
        </xdr:cNvPr>
        <xdr:cNvSpPr txBox="1">
          <a:spLocks noChangeArrowheads="1"/>
        </xdr:cNvSpPr>
      </xdr:nvSpPr>
      <xdr:spPr bwMode="auto">
        <a:xfrm>
          <a:off x="0" y="200025"/>
          <a:ext cx="5038725" cy="866775"/>
        </a:xfrm>
        <a:prstGeom prst="rect">
          <a:avLst/>
        </a:prstGeom>
        <a:solidFill>
          <a:srgbClr val="00FFFF"/>
        </a:solidFill>
        <a:ln w="9525">
          <a:solidFill>
            <a:srgbClr val="000000"/>
          </a:solidFill>
          <a:miter lim="800000"/>
          <a:headEnd/>
          <a:tailEnd/>
        </a:ln>
      </xdr:spPr>
      <xdr:txBody>
        <a:bodyPr vertOverflow="clip" wrap="square" lIns="27432" tIns="22860" rIns="27432" bIns="0" anchor="t" upright="1"/>
        <a:lstStyle/>
        <a:p>
          <a:pPr algn="just" rtl="0">
            <a:defRPr sz="1000"/>
          </a:pPr>
          <a:r>
            <a:rPr lang="pt-BR" sz="800" b="1" i="0" u="none" strike="noStrike" baseline="0">
              <a:solidFill>
                <a:srgbClr val="FF0000"/>
              </a:solidFill>
              <a:latin typeface="Arial"/>
              <a:cs typeface="Arial"/>
            </a:rPr>
            <a:t>Quantidade</a:t>
          </a:r>
          <a:r>
            <a:rPr lang="pt-BR" sz="800" b="1" i="0" u="none" strike="noStrike" baseline="0">
              <a:solidFill>
                <a:srgbClr val="000000"/>
              </a:solidFill>
              <a:latin typeface="Arial"/>
              <a:cs typeface="Arial"/>
            </a:rPr>
            <a:t>:</a:t>
          </a:r>
          <a:r>
            <a:rPr lang="pt-BR" sz="800" b="0" i="0" u="none" strike="noStrike" baseline="0">
              <a:solidFill>
                <a:srgbClr val="000000"/>
              </a:solidFill>
              <a:latin typeface="Arial"/>
              <a:cs typeface="Arial"/>
            </a:rPr>
            <a:t> levantada pela Fiocruz em planta ou "in loco" necessária para execução do item. A firma Licitante deverá verificar no local. Havendo divergências, notificar a Comissão de Licitação, conforme enunciado no Edital. </a:t>
          </a:r>
          <a:r>
            <a:rPr lang="pt-BR" sz="800" b="1" i="0" u="none" strike="noStrike" baseline="0">
              <a:solidFill>
                <a:srgbClr val="FF0000"/>
              </a:solidFill>
              <a:latin typeface="Arial"/>
              <a:cs typeface="Arial"/>
            </a:rPr>
            <a:t>Preço unitário</a:t>
          </a:r>
          <a:r>
            <a:rPr lang="pt-BR" sz="800" b="1" i="0" u="none" strike="noStrike" baseline="0">
              <a:solidFill>
                <a:srgbClr val="000000"/>
              </a:solidFill>
              <a:latin typeface="Arial"/>
              <a:cs typeface="Arial"/>
            </a:rPr>
            <a:t>:</a:t>
          </a:r>
          <a:r>
            <a:rPr lang="pt-BR" sz="800" b="0" i="0" u="none" strike="noStrike" baseline="0">
              <a:solidFill>
                <a:srgbClr val="000000"/>
              </a:solidFill>
              <a:latin typeface="Arial"/>
              <a:cs typeface="Arial"/>
            </a:rPr>
            <a:t> Informar os valores unitários para cada item. </a:t>
          </a:r>
          <a:r>
            <a:rPr lang="pt-BR" sz="800" b="1" i="0" u="none" strike="noStrike" baseline="0">
              <a:solidFill>
                <a:srgbClr val="FF0000"/>
              </a:solidFill>
              <a:latin typeface="Arial"/>
              <a:cs typeface="Arial"/>
            </a:rPr>
            <a:t>LDI:</a:t>
          </a:r>
          <a:r>
            <a:rPr lang="pt-BR" sz="800" b="0" i="0" u="none" strike="noStrike" baseline="0">
              <a:solidFill>
                <a:srgbClr val="000000"/>
              </a:solidFill>
              <a:latin typeface="Arial"/>
              <a:cs typeface="Arial"/>
            </a:rPr>
            <a:t>  A Planilha da Composição do LDI deve ser prenchida .O valor do LDI em porcentagem será transferido automaticamente para a planulha de custos. </a:t>
          </a:r>
          <a:r>
            <a:rPr lang="pt-BR" sz="800" b="1" i="0" u="none" strike="noStrike" baseline="0">
              <a:solidFill>
                <a:srgbClr val="FF0000"/>
              </a:solidFill>
              <a:latin typeface="Arial"/>
              <a:cs typeface="Arial"/>
            </a:rPr>
            <a:t>Utilize a tecla TAB para mover-se entre as células. Elas são as únicas disponíveis para alterações</a:t>
          </a:r>
          <a:r>
            <a:rPr lang="pt-BR" sz="800" b="0" i="0" u="none" strike="noStrike" baseline="0">
              <a:solidFill>
                <a:srgbClr val="000000"/>
              </a:solidFill>
              <a:latin typeface="Arial"/>
              <a:cs typeface="Arial"/>
            </a:rPr>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xdr:row>
      <xdr:rowOff>76200</xdr:rowOff>
    </xdr:from>
    <xdr:to>
      <xdr:col>6</xdr:col>
      <xdr:colOff>57150</xdr:colOff>
      <xdr:row>6</xdr:row>
      <xdr:rowOff>142875</xdr:rowOff>
    </xdr:to>
    <xdr:sp macro="" textlink="">
      <xdr:nvSpPr>
        <xdr:cNvPr id="192620" name="Rectangle 1">
          <a:extLst>
            <a:ext uri="{FF2B5EF4-FFF2-40B4-BE49-F238E27FC236}">
              <a16:creationId xmlns:a16="http://schemas.microsoft.com/office/drawing/2014/main" id="{5085F67C-7CF1-3DAB-64D6-045FF75211BD}"/>
            </a:ext>
          </a:extLst>
        </xdr:cNvPr>
        <xdr:cNvSpPr>
          <a:spLocks noChangeArrowheads="1"/>
        </xdr:cNvSpPr>
      </xdr:nvSpPr>
      <xdr:spPr bwMode="auto">
        <a:xfrm>
          <a:off x="571500" y="247650"/>
          <a:ext cx="628650" cy="923925"/>
        </a:xfrm>
        <a:prstGeom prst="rect">
          <a:avLst/>
        </a:prstGeom>
        <a:blipFill dpi="0" rotWithShape="0">
          <a:blip xmlns:r="http://schemas.openxmlformats.org/officeDocument/2006/relationships" r:embed="rId1"/>
          <a:srcRect/>
          <a:tile tx="0" ty="0" sx="100000" sy="100000" flip="none" algn="tl"/>
        </a:blipFill>
        <a:ln w="9525">
          <a:solidFill>
            <a:srgbClr val="000000"/>
          </a:solidFill>
          <a:miter lim="800000"/>
          <a:headEnd/>
          <a:tailEnd/>
        </a:ln>
      </xdr:spPr>
    </xdr:sp>
    <xdr:clientData/>
  </xdr:twoCellAnchor>
  <xdr:twoCellAnchor>
    <xdr:from>
      <xdr:col>3</xdr:col>
      <xdr:colOff>57150</xdr:colOff>
      <xdr:row>1</xdr:row>
      <xdr:rowOff>114300</xdr:rowOff>
    </xdr:from>
    <xdr:to>
      <xdr:col>3</xdr:col>
      <xdr:colOff>171450</xdr:colOff>
      <xdr:row>2</xdr:row>
      <xdr:rowOff>76200</xdr:rowOff>
    </xdr:to>
    <xdr:grpSp>
      <xdr:nvGrpSpPr>
        <xdr:cNvPr id="192621" name="Group 19">
          <a:extLst>
            <a:ext uri="{FF2B5EF4-FFF2-40B4-BE49-F238E27FC236}">
              <a16:creationId xmlns:a16="http://schemas.microsoft.com/office/drawing/2014/main" id="{FD0F8766-CE2D-EDB9-15B3-33AEC4A05158}"/>
            </a:ext>
          </a:extLst>
        </xdr:cNvPr>
        <xdr:cNvGrpSpPr>
          <a:grpSpLocks/>
        </xdr:cNvGrpSpPr>
      </xdr:nvGrpSpPr>
      <xdr:grpSpPr bwMode="auto">
        <a:xfrm>
          <a:off x="628650" y="285750"/>
          <a:ext cx="114300" cy="133350"/>
          <a:chOff x="-14" y="-6670"/>
          <a:chExt cx="12" cy="15554"/>
        </a:xfrm>
      </xdr:grpSpPr>
      <xdr:sp macro="" textlink="">
        <xdr:nvSpPr>
          <xdr:cNvPr id="192643" name="Line 4">
            <a:extLst>
              <a:ext uri="{FF2B5EF4-FFF2-40B4-BE49-F238E27FC236}">
                <a16:creationId xmlns:a16="http://schemas.microsoft.com/office/drawing/2014/main" id="{FC6B780E-DE4F-82EA-60B7-D351E4665579}"/>
              </a:ext>
            </a:extLst>
          </xdr:cNvPr>
          <xdr:cNvSpPr>
            <a:spLocks noChangeShapeType="1"/>
          </xdr:cNvSpPr>
        </xdr:nvSpPr>
        <xdr:spPr bwMode="auto">
          <a:xfrm>
            <a:off x="-14" y="8884"/>
            <a:ext cx="1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44" name="Line 5">
            <a:extLst>
              <a:ext uri="{FF2B5EF4-FFF2-40B4-BE49-F238E27FC236}">
                <a16:creationId xmlns:a16="http://schemas.microsoft.com/office/drawing/2014/main" id="{50568249-A93F-3E34-32BB-B4ED8C31D87B}"/>
              </a:ext>
            </a:extLst>
          </xdr:cNvPr>
          <xdr:cNvSpPr>
            <a:spLocks noChangeShapeType="1"/>
          </xdr:cNvSpPr>
        </xdr:nvSpPr>
        <xdr:spPr bwMode="auto">
          <a:xfrm flipV="1">
            <a:off x="-14" y="-3337"/>
            <a:ext cx="0" cy="122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45" name="Line 6">
            <a:extLst>
              <a:ext uri="{FF2B5EF4-FFF2-40B4-BE49-F238E27FC236}">
                <a16:creationId xmlns:a16="http://schemas.microsoft.com/office/drawing/2014/main" id="{23F4B8A2-0A80-1C43-B76F-698C5383F86D}"/>
              </a:ext>
            </a:extLst>
          </xdr:cNvPr>
          <xdr:cNvSpPr>
            <a:spLocks noChangeShapeType="1"/>
          </xdr:cNvSpPr>
        </xdr:nvSpPr>
        <xdr:spPr bwMode="auto">
          <a:xfrm flipV="1">
            <a:off x="-2" y="-3337"/>
            <a:ext cx="0" cy="122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46" name="Line 9">
            <a:extLst>
              <a:ext uri="{FF2B5EF4-FFF2-40B4-BE49-F238E27FC236}">
                <a16:creationId xmlns:a16="http://schemas.microsoft.com/office/drawing/2014/main" id="{CFE7CE13-5649-A2C7-E080-CB806716F06C}"/>
              </a:ext>
            </a:extLst>
          </xdr:cNvPr>
          <xdr:cNvSpPr>
            <a:spLocks noChangeShapeType="1"/>
          </xdr:cNvSpPr>
        </xdr:nvSpPr>
        <xdr:spPr bwMode="auto">
          <a:xfrm>
            <a:off x="-14" y="-3337"/>
            <a:ext cx="1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47" name="Line 10">
            <a:extLst>
              <a:ext uri="{FF2B5EF4-FFF2-40B4-BE49-F238E27FC236}">
                <a16:creationId xmlns:a16="http://schemas.microsoft.com/office/drawing/2014/main" id="{4CD9991E-4809-89E5-D2D4-8317C5D71C0F}"/>
              </a:ext>
            </a:extLst>
          </xdr:cNvPr>
          <xdr:cNvSpPr>
            <a:spLocks noChangeShapeType="1"/>
          </xdr:cNvSpPr>
        </xdr:nvSpPr>
        <xdr:spPr bwMode="auto">
          <a:xfrm flipV="1">
            <a:off x="-13" y="-5559"/>
            <a:ext cx="0" cy="22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48" name="Line 11">
            <a:extLst>
              <a:ext uri="{FF2B5EF4-FFF2-40B4-BE49-F238E27FC236}">
                <a16:creationId xmlns:a16="http://schemas.microsoft.com/office/drawing/2014/main" id="{6719AC77-6CCB-486F-40D5-2935BC8DE9B6}"/>
              </a:ext>
            </a:extLst>
          </xdr:cNvPr>
          <xdr:cNvSpPr>
            <a:spLocks noChangeShapeType="1"/>
          </xdr:cNvSpPr>
        </xdr:nvSpPr>
        <xdr:spPr bwMode="auto">
          <a:xfrm>
            <a:off x="-13" y="-5559"/>
            <a:ext cx="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49" name="Line 12">
            <a:extLst>
              <a:ext uri="{FF2B5EF4-FFF2-40B4-BE49-F238E27FC236}">
                <a16:creationId xmlns:a16="http://schemas.microsoft.com/office/drawing/2014/main" id="{7B42C7FA-D1D4-DF87-57F7-99A28AA4C663}"/>
              </a:ext>
            </a:extLst>
          </xdr:cNvPr>
          <xdr:cNvSpPr>
            <a:spLocks noChangeShapeType="1"/>
          </xdr:cNvSpPr>
        </xdr:nvSpPr>
        <xdr:spPr bwMode="auto">
          <a:xfrm>
            <a:off x="-12" y="-5559"/>
            <a:ext cx="0" cy="22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50" name="Line 13">
            <a:extLst>
              <a:ext uri="{FF2B5EF4-FFF2-40B4-BE49-F238E27FC236}">
                <a16:creationId xmlns:a16="http://schemas.microsoft.com/office/drawing/2014/main" id="{E39AC7F5-C9ED-D019-7DBE-14FF5E76DB52}"/>
              </a:ext>
            </a:extLst>
          </xdr:cNvPr>
          <xdr:cNvSpPr>
            <a:spLocks noChangeShapeType="1"/>
          </xdr:cNvSpPr>
        </xdr:nvSpPr>
        <xdr:spPr bwMode="auto">
          <a:xfrm flipV="1">
            <a:off x="-4" y="-5559"/>
            <a:ext cx="0" cy="22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51" name="Line 14">
            <a:extLst>
              <a:ext uri="{FF2B5EF4-FFF2-40B4-BE49-F238E27FC236}">
                <a16:creationId xmlns:a16="http://schemas.microsoft.com/office/drawing/2014/main" id="{23ACDDBD-4655-EE7B-8A70-7A1B0D875171}"/>
              </a:ext>
            </a:extLst>
          </xdr:cNvPr>
          <xdr:cNvSpPr>
            <a:spLocks noChangeShapeType="1"/>
          </xdr:cNvSpPr>
        </xdr:nvSpPr>
        <xdr:spPr bwMode="auto">
          <a:xfrm>
            <a:off x="-4" y="-5559"/>
            <a:ext cx="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52" name="Line 15">
            <a:extLst>
              <a:ext uri="{FF2B5EF4-FFF2-40B4-BE49-F238E27FC236}">
                <a16:creationId xmlns:a16="http://schemas.microsoft.com/office/drawing/2014/main" id="{07653075-4AEC-D189-EC24-ECA17FC675C5}"/>
              </a:ext>
            </a:extLst>
          </xdr:cNvPr>
          <xdr:cNvSpPr>
            <a:spLocks noChangeShapeType="1"/>
          </xdr:cNvSpPr>
        </xdr:nvSpPr>
        <xdr:spPr bwMode="auto">
          <a:xfrm>
            <a:off x="-3" y="-5559"/>
            <a:ext cx="0" cy="22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53" name="Line 16">
            <a:extLst>
              <a:ext uri="{FF2B5EF4-FFF2-40B4-BE49-F238E27FC236}">
                <a16:creationId xmlns:a16="http://schemas.microsoft.com/office/drawing/2014/main" id="{5EDF3B2D-5CDE-5B2B-ACBA-AF0450E7AF0E}"/>
              </a:ext>
            </a:extLst>
          </xdr:cNvPr>
          <xdr:cNvSpPr>
            <a:spLocks noChangeShapeType="1"/>
          </xdr:cNvSpPr>
        </xdr:nvSpPr>
        <xdr:spPr bwMode="auto">
          <a:xfrm flipV="1">
            <a:off x="-13" y="-6670"/>
            <a:ext cx="0" cy="111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54" name="Line 17">
            <a:extLst>
              <a:ext uri="{FF2B5EF4-FFF2-40B4-BE49-F238E27FC236}">
                <a16:creationId xmlns:a16="http://schemas.microsoft.com/office/drawing/2014/main" id="{BD1E8C76-DC96-0B91-A037-CA7B0839AD77}"/>
              </a:ext>
            </a:extLst>
          </xdr:cNvPr>
          <xdr:cNvSpPr>
            <a:spLocks noChangeShapeType="1"/>
          </xdr:cNvSpPr>
        </xdr:nvSpPr>
        <xdr:spPr bwMode="auto">
          <a:xfrm flipV="1">
            <a:off x="-3" y="-6670"/>
            <a:ext cx="0" cy="111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2655" name="Rectangle 18">
            <a:extLst>
              <a:ext uri="{FF2B5EF4-FFF2-40B4-BE49-F238E27FC236}">
                <a16:creationId xmlns:a16="http://schemas.microsoft.com/office/drawing/2014/main" id="{265B178A-21EE-76FD-A6DA-EA76DC4FA29C}"/>
              </a:ext>
            </a:extLst>
          </xdr:cNvPr>
          <xdr:cNvSpPr>
            <a:spLocks noChangeArrowheads="1"/>
          </xdr:cNvSpPr>
        </xdr:nvSpPr>
        <xdr:spPr bwMode="auto">
          <a:xfrm>
            <a:off x="-11" y="-4448"/>
            <a:ext cx="6" cy="1111"/>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28575</xdr:colOff>
      <xdr:row>1</xdr:row>
      <xdr:rowOff>152400</xdr:rowOff>
    </xdr:from>
    <xdr:to>
      <xdr:col>5</xdr:col>
      <xdr:colOff>9525</xdr:colOff>
      <xdr:row>1</xdr:row>
      <xdr:rowOff>152400</xdr:rowOff>
    </xdr:to>
    <xdr:sp macro="" textlink="">
      <xdr:nvSpPr>
        <xdr:cNvPr id="192622" name="Line 20">
          <a:extLst>
            <a:ext uri="{FF2B5EF4-FFF2-40B4-BE49-F238E27FC236}">
              <a16:creationId xmlns:a16="http://schemas.microsoft.com/office/drawing/2014/main" id="{39E76D2C-C670-CE08-7D66-11B5C31FBB40}"/>
            </a:ext>
          </a:extLst>
        </xdr:cNvPr>
        <xdr:cNvSpPr>
          <a:spLocks noChangeShapeType="1"/>
        </xdr:cNvSpPr>
      </xdr:nvSpPr>
      <xdr:spPr bwMode="auto">
        <a:xfrm>
          <a:off x="790575" y="323850"/>
          <a:ext cx="171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2</xdr:row>
      <xdr:rowOff>47625</xdr:rowOff>
    </xdr:from>
    <xdr:to>
      <xdr:col>5</xdr:col>
      <xdr:colOff>28575</xdr:colOff>
      <xdr:row>2</xdr:row>
      <xdr:rowOff>47625</xdr:rowOff>
    </xdr:to>
    <xdr:sp macro="" textlink="">
      <xdr:nvSpPr>
        <xdr:cNvPr id="192623" name="Line 21">
          <a:extLst>
            <a:ext uri="{FF2B5EF4-FFF2-40B4-BE49-F238E27FC236}">
              <a16:creationId xmlns:a16="http://schemas.microsoft.com/office/drawing/2014/main" id="{FA6193B0-C902-7DDE-9934-90297C892A33}"/>
            </a:ext>
          </a:extLst>
        </xdr:cNvPr>
        <xdr:cNvSpPr>
          <a:spLocks noChangeShapeType="1"/>
        </xdr:cNvSpPr>
      </xdr:nvSpPr>
      <xdr:spPr bwMode="auto">
        <a:xfrm>
          <a:off x="790575" y="390525"/>
          <a:ext cx="190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2</xdr:row>
      <xdr:rowOff>85725</xdr:rowOff>
    </xdr:from>
    <xdr:to>
      <xdr:col>5</xdr:col>
      <xdr:colOff>9525</xdr:colOff>
      <xdr:row>2</xdr:row>
      <xdr:rowOff>85725</xdr:rowOff>
    </xdr:to>
    <xdr:sp macro="" textlink="">
      <xdr:nvSpPr>
        <xdr:cNvPr id="192624" name="Line 22">
          <a:extLst>
            <a:ext uri="{FF2B5EF4-FFF2-40B4-BE49-F238E27FC236}">
              <a16:creationId xmlns:a16="http://schemas.microsoft.com/office/drawing/2014/main" id="{C52D6706-7923-6EE5-FF30-DBEB32E6A8A7}"/>
            </a:ext>
          </a:extLst>
        </xdr:cNvPr>
        <xdr:cNvSpPr>
          <a:spLocks noChangeShapeType="1"/>
        </xdr:cNvSpPr>
      </xdr:nvSpPr>
      <xdr:spPr bwMode="auto">
        <a:xfrm>
          <a:off x="790575" y="428625"/>
          <a:ext cx="171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133350</xdr:colOff>
      <xdr:row>1</xdr:row>
      <xdr:rowOff>76200</xdr:rowOff>
    </xdr:from>
    <xdr:to>
      <xdr:col>6</xdr:col>
      <xdr:colOff>133350</xdr:colOff>
      <xdr:row>6</xdr:row>
      <xdr:rowOff>142875</xdr:rowOff>
    </xdr:to>
    <xdr:sp macro="" textlink="">
      <xdr:nvSpPr>
        <xdr:cNvPr id="192625" name="Line 23">
          <a:extLst>
            <a:ext uri="{FF2B5EF4-FFF2-40B4-BE49-F238E27FC236}">
              <a16:creationId xmlns:a16="http://schemas.microsoft.com/office/drawing/2014/main" id="{5FF31C96-FA07-6DB6-685B-E889F7243254}"/>
            </a:ext>
          </a:extLst>
        </xdr:cNvPr>
        <xdr:cNvSpPr>
          <a:spLocks noChangeShapeType="1"/>
        </xdr:cNvSpPr>
      </xdr:nvSpPr>
      <xdr:spPr bwMode="auto">
        <a:xfrm>
          <a:off x="1276350" y="247650"/>
          <a:ext cx="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123825</xdr:colOff>
      <xdr:row>1</xdr:row>
      <xdr:rowOff>85725</xdr:rowOff>
    </xdr:from>
    <xdr:to>
      <xdr:col>2</xdr:col>
      <xdr:colOff>123825</xdr:colOff>
      <xdr:row>2</xdr:row>
      <xdr:rowOff>85725</xdr:rowOff>
    </xdr:to>
    <xdr:sp macro="" textlink="">
      <xdr:nvSpPr>
        <xdr:cNvPr id="192626" name="Line 24">
          <a:extLst>
            <a:ext uri="{FF2B5EF4-FFF2-40B4-BE49-F238E27FC236}">
              <a16:creationId xmlns:a16="http://schemas.microsoft.com/office/drawing/2014/main" id="{C0B2B74D-372E-1691-AA71-20AE2986E2D5}"/>
            </a:ext>
          </a:extLst>
        </xdr:cNvPr>
        <xdr:cNvSpPr>
          <a:spLocks noChangeShapeType="1"/>
        </xdr:cNvSpPr>
      </xdr:nvSpPr>
      <xdr:spPr bwMode="auto">
        <a:xfrm>
          <a:off x="504825" y="257175"/>
          <a:ext cx="0" cy="1714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xdr:row>
      <xdr:rowOff>38100</xdr:rowOff>
    </xdr:from>
    <xdr:to>
      <xdr:col>6</xdr:col>
      <xdr:colOff>47625</xdr:colOff>
      <xdr:row>7</xdr:row>
      <xdr:rowOff>38100</xdr:rowOff>
    </xdr:to>
    <xdr:sp macro="" textlink="">
      <xdr:nvSpPr>
        <xdr:cNvPr id="192627" name="Line 25">
          <a:extLst>
            <a:ext uri="{FF2B5EF4-FFF2-40B4-BE49-F238E27FC236}">
              <a16:creationId xmlns:a16="http://schemas.microsoft.com/office/drawing/2014/main" id="{3366C67F-904B-CB38-9BEE-99752FDF416A}"/>
            </a:ext>
          </a:extLst>
        </xdr:cNvPr>
        <xdr:cNvSpPr>
          <a:spLocks noChangeShapeType="1"/>
        </xdr:cNvSpPr>
      </xdr:nvSpPr>
      <xdr:spPr bwMode="auto">
        <a:xfrm>
          <a:off x="571500" y="1238250"/>
          <a:ext cx="619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66675</xdr:colOff>
      <xdr:row>3</xdr:row>
      <xdr:rowOff>0</xdr:rowOff>
    </xdr:from>
    <xdr:to>
      <xdr:col>5</xdr:col>
      <xdr:colOff>171450</xdr:colOff>
      <xdr:row>3</xdr:row>
      <xdr:rowOff>104775</xdr:rowOff>
    </xdr:to>
    <xdr:sp macro="" textlink="">
      <xdr:nvSpPr>
        <xdr:cNvPr id="192628" name="Rectangle 26">
          <a:extLst>
            <a:ext uri="{FF2B5EF4-FFF2-40B4-BE49-F238E27FC236}">
              <a16:creationId xmlns:a16="http://schemas.microsoft.com/office/drawing/2014/main" id="{65AEBC6C-C9A3-5410-219D-FC2B4B899C65}"/>
            </a:ext>
          </a:extLst>
        </xdr:cNvPr>
        <xdr:cNvSpPr>
          <a:spLocks noChangeArrowheads="1"/>
        </xdr:cNvSpPr>
      </xdr:nvSpPr>
      <xdr:spPr bwMode="auto">
        <a:xfrm>
          <a:off x="638175" y="514350"/>
          <a:ext cx="485775" cy="1047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4</xdr:row>
      <xdr:rowOff>9525</xdr:rowOff>
    </xdr:from>
    <xdr:to>
      <xdr:col>5</xdr:col>
      <xdr:colOff>171450</xdr:colOff>
      <xdr:row>5</xdr:row>
      <xdr:rowOff>28575</xdr:rowOff>
    </xdr:to>
    <xdr:sp macro="" textlink="">
      <xdr:nvSpPr>
        <xdr:cNvPr id="192629" name="Rectangle 27">
          <a:extLst>
            <a:ext uri="{FF2B5EF4-FFF2-40B4-BE49-F238E27FC236}">
              <a16:creationId xmlns:a16="http://schemas.microsoft.com/office/drawing/2014/main" id="{53178302-4946-3015-93D2-1D535413DE0A}"/>
            </a:ext>
          </a:extLst>
        </xdr:cNvPr>
        <xdr:cNvSpPr>
          <a:spLocks noChangeArrowheads="1"/>
        </xdr:cNvSpPr>
      </xdr:nvSpPr>
      <xdr:spPr bwMode="auto">
        <a:xfrm>
          <a:off x="638175" y="695325"/>
          <a:ext cx="485775" cy="1905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5</xdr:row>
      <xdr:rowOff>95250</xdr:rowOff>
    </xdr:from>
    <xdr:to>
      <xdr:col>5</xdr:col>
      <xdr:colOff>171450</xdr:colOff>
      <xdr:row>6</xdr:row>
      <xdr:rowOff>0</xdr:rowOff>
    </xdr:to>
    <xdr:sp macro="" textlink="">
      <xdr:nvSpPr>
        <xdr:cNvPr id="192630" name="Rectangle 28">
          <a:extLst>
            <a:ext uri="{FF2B5EF4-FFF2-40B4-BE49-F238E27FC236}">
              <a16:creationId xmlns:a16="http://schemas.microsoft.com/office/drawing/2014/main" id="{D514E01D-7E7C-4661-9CFF-DA18D880F886}"/>
            </a:ext>
          </a:extLst>
        </xdr:cNvPr>
        <xdr:cNvSpPr>
          <a:spLocks noChangeArrowheads="1"/>
        </xdr:cNvSpPr>
      </xdr:nvSpPr>
      <xdr:spPr bwMode="auto">
        <a:xfrm>
          <a:off x="638175" y="952500"/>
          <a:ext cx="485775" cy="762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76200</xdr:colOff>
      <xdr:row>6</xdr:row>
      <xdr:rowOff>104775</xdr:rowOff>
    </xdr:from>
    <xdr:to>
      <xdr:col>4</xdr:col>
      <xdr:colOff>161925</xdr:colOff>
      <xdr:row>6</xdr:row>
      <xdr:rowOff>104775</xdr:rowOff>
    </xdr:to>
    <xdr:sp macro="" textlink="">
      <xdr:nvSpPr>
        <xdr:cNvPr id="192631" name="Line 29">
          <a:extLst>
            <a:ext uri="{FF2B5EF4-FFF2-40B4-BE49-F238E27FC236}">
              <a16:creationId xmlns:a16="http://schemas.microsoft.com/office/drawing/2014/main" id="{9807666A-6DE1-5D3F-FF03-22AF56ACC84D}"/>
            </a:ext>
          </a:extLst>
        </xdr:cNvPr>
        <xdr:cNvSpPr>
          <a:spLocks noChangeShapeType="1"/>
        </xdr:cNvSpPr>
      </xdr:nvSpPr>
      <xdr:spPr bwMode="auto">
        <a:xfrm>
          <a:off x="838200" y="1133475"/>
          <a:ext cx="85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85725</xdr:colOff>
      <xdr:row>1</xdr:row>
      <xdr:rowOff>85725</xdr:rowOff>
    </xdr:from>
    <xdr:to>
      <xdr:col>2</xdr:col>
      <xdr:colOff>114300</xdr:colOff>
      <xdr:row>2</xdr:row>
      <xdr:rowOff>66675</xdr:rowOff>
    </xdr:to>
    <xdr:sp macro="" textlink="">
      <xdr:nvSpPr>
        <xdr:cNvPr id="3102" name="Texto 30">
          <a:extLst>
            <a:ext uri="{FF2B5EF4-FFF2-40B4-BE49-F238E27FC236}">
              <a16:creationId xmlns:a16="http://schemas.microsoft.com/office/drawing/2014/main" id="{8A66B062-1714-2DA6-367B-8FF3F9E86464}"/>
            </a:ext>
          </a:extLst>
        </xdr:cNvPr>
        <xdr:cNvSpPr txBox="1">
          <a:spLocks noChangeArrowheads="1"/>
        </xdr:cNvSpPr>
      </xdr:nvSpPr>
      <xdr:spPr bwMode="auto">
        <a:xfrm>
          <a:off x="276225" y="257175"/>
          <a:ext cx="219075" cy="15240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t-BR" sz="1000" b="1" i="1" u="sng" strike="noStrike" baseline="0">
              <a:solidFill>
                <a:srgbClr val="FF0000"/>
              </a:solidFill>
              <a:latin typeface="Arial"/>
              <a:cs typeface="Arial"/>
            </a:rPr>
            <a:t>30</a:t>
          </a:r>
        </a:p>
      </xdr:txBody>
    </xdr:sp>
    <xdr:clientData/>
  </xdr:twoCellAnchor>
  <xdr:twoCellAnchor>
    <xdr:from>
      <xdr:col>6</xdr:col>
      <xdr:colOff>66675</xdr:colOff>
      <xdr:row>3</xdr:row>
      <xdr:rowOff>123825</xdr:rowOff>
    </xdr:from>
    <xdr:to>
      <xdr:col>7</xdr:col>
      <xdr:colOff>142875</xdr:colOff>
      <xdr:row>4</xdr:row>
      <xdr:rowOff>104775</xdr:rowOff>
    </xdr:to>
    <xdr:sp macro="" textlink="">
      <xdr:nvSpPr>
        <xdr:cNvPr id="3103" name="Texto 31">
          <a:extLst>
            <a:ext uri="{FF2B5EF4-FFF2-40B4-BE49-F238E27FC236}">
              <a16:creationId xmlns:a16="http://schemas.microsoft.com/office/drawing/2014/main" id="{85A4AE99-34D0-9B88-905E-5FF9F7F52FB1}"/>
            </a:ext>
          </a:extLst>
        </xdr:cNvPr>
        <xdr:cNvSpPr txBox="1">
          <a:spLocks noChangeArrowheads="1"/>
        </xdr:cNvSpPr>
      </xdr:nvSpPr>
      <xdr:spPr bwMode="auto">
        <a:xfrm>
          <a:off x="1209675" y="638175"/>
          <a:ext cx="266700" cy="15240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pt-BR" sz="1000" b="0" i="0" u="none" strike="noStrike" baseline="0">
              <a:solidFill>
                <a:srgbClr val="000000"/>
              </a:solidFill>
              <a:latin typeface="Arial"/>
              <a:cs typeface="Arial"/>
            </a:rPr>
            <a:t>279</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4</xdr:col>
      <xdr:colOff>0</xdr:colOff>
      <xdr:row>6</xdr:row>
      <xdr:rowOff>152400</xdr:rowOff>
    </xdr:from>
    <xdr:to>
      <xdr:col>5</xdr:col>
      <xdr:colOff>76200</xdr:colOff>
      <xdr:row>7</xdr:row>
      <xdr:rowOff>133350</xdr:rowOff>
    </xdr:to>
    <xdr:sp macro="" textlink="">
      <xdr:nvSpPr>
        <xdr:cNvPr id="3104" name="Texto 32">
          <a:extLst>
            <a:ext uri="{FF2B5EF4-FFF2-40B4-BE49-F238E27FC236}">
              <a16:creationId xmlns:a16="http://schemas.microsoft.com/office/drawing/2014/main" id="{348B5015-C330-AF7F-F80E-62275AB0D077}"/>
            </a:ext>
          </a:extLst>
        </xdr:cNvPr>
        <xdr:cNvSpPr txBox="1">
          <a:spLocks noChangeArrowheads="1"/>
        </xdr:cNvSpPr>
      </xdr:nvSpPr>
      <xdr:spPr bwMode="auto">
        <a:xfrm>
          <a:off x="762000" y="1181100"/>
          <a:ext cx="266700" cy="13335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pt-BR" sz="1000" b="0" i="0" u="none" strike="noStrike" baseline="0">
              <a:solidFill>
                <a:srgbClr val="000000"/>
              </a:solidFill>
              <a:latin typeface="Arial"/>
              <a:cs typeface="Arial"/>
            </a:rPr>
            <a:t>216</a:t>
          </a:r>
        </a:p>
      </xdr:txBody>
    </xdr:sp>
    <xdr:clientData/>
  </xdr:twoCellAnchor>
  <xdr:twoCellAnchor>
    <xdr:from>
      <xdr:col>7</xdr:col>
      <xdr:colOff>114300</xdr:colOff>
      <xdr:row>1</xdr:row>
      <xdr:rowOff>76200</xdr:rowOff>
    </xdr:from>
    <xdr:to>
      <xdr:col>32</xdr:col>
      <xdr:colOff>161925</xdr:colOff>
      <xdr:row>7</xdr:row>
      <xdr:rowOff>104775</xdr:rowOff>
    </xdr:to>
    <xdr:sp macro="" textlink="">
      <xdr:nvSpPr>
        <xdr:cNvPr id="3106" name="Texto 34">
          <a:extLst>
            <a:ext uri="{FF2B5EF4-FFF2-40B4-BE49-F238E27FC236}">
              <a16:creationId xmlns:a16="http://schemas.microsoft.com/office/drawing/2014/main" id="{3AB4A898-203F-37C1-BEA4-5A4299692D9C}"/>
            </a:ext>
          </a:extLst>
        </xdr:cNvPr>
        <xdr:cNvSpPr txBox="1">
          <a:spLocks noChangeArrowheads="1"/>
        </xdr:cNvSpPr>
      </xdr:nvSpPr>
      <xdr:spPr bwMode="auto">
        <a:xfrm>
          <a:off x="1447800" y="247650"/>
          <a:ext cx="4810125" cy="1057275"/>
        </a:xfrm>
        <a:prstGeom prst="rect">
          <a:avLst/>
        </a:prstGeom>
        <a:solidFill>
          <a:srgbClr val="FFFFFF"/>
        </a:solidFill>
        <a:ln w="1">
          <a:noFill/>
          <a:miter lim="800000"/>
          <a:headEnd/>
          <a:tailEnd/>
        </a:ln>
      </xdr:spPr>
      <xdr:txBody>
        <a:bodyPr vertOverflow="clip" wrap="square" lIns="27432" tIns="22860" rIns="27432" bIns="0" anchor="t" upright="1"/>
        <a:lstStyle/>
        <a:p>
          <a:pPr algn="just" rtl="0">
            <a:defRPr sz="1000"/>
          </a:pPr>
          <a:r>
            <a:rPr lang="pt-BR" sz="900" b="0" i="0" u="none" strike="noStrike" baseline="0">
              <a:solidFill>
                <a:srgbClr val="000000"/>
              </a:solidFill>
              <a:latin typeface="Arial"/>
              <a:cs typeface="Arial"/>
            </a:rPr>
            <a:t>Este é um exemplo de Planilha de Custos, que deverá ser impressa pelo Sisplan. Por haver divergências entre as impressoras, ela poderá sair fora da formatação. Para tanto, aconselhamos que a </a:t>
          </a:r>
          <a:r>
            <a:rPr lang="pt-BR" sz="900" b="1" i="0" u="sng" strike="noStrike" baseline="0">
              <a:solidFill>
                <a:srgbClr val="FF0000"/>
              </a:solidFill>
              <a:latin typeface="Arial"/>
              <a:cs typeface="Arial"/>
            </a:rPr>
            <a:t>margem superior</a:t>
          </a:r>
          <a:r>
            <a:rPr lang="pt-BR" sz="900" b="0" i="0" u="none" strike="noStrike" baseline="0">
              <a:solidFill>
                <a:srgbClr val="000000"/>
              </a:solidFill>
              <a:latin typeface="Arial"/>
              <a:cs typeface="Arial"/>
            </a:rPr>
            <a:t> seja acrescida em unidades de medida (mm, no caso) até que a formatação obeceça a impressa no edital. O valor correspondente a </a:t>
          </a:r>
          <a:r>
            <a:rPr lang="pt-BR" sz="900" b="1" i="1" u="sng" strike="noStrike" baseline="0">
              <a:solidFill>
                <a:srgbClr val="FF0000"/>
              </a:solidFill>
              <a:latin typeface="Arial"/>
              <a:cs typeface="Arial"/>
            </a:rPr>
            <a:t>30</a:t>
          </a:r>
          <a:r>
            <a:rPr lang="pt-BR" sz="900" b="0" i="0" u="none" strike="noStrike" baseline="0">
              <a:solidFill>
                <a:srgbClr val="000000"/>
              </a:solidFill>
              <a:latin typeface="Arial"/>
              <a:cs typeface="Arial"/>
            </a:rPr>
            <a:t>, informado, refere-se às células A1 até A5, que estão em branco para colocação do timbre de sua empresa. Estas informações também servem para o Cronograma Físico Financeiro.</a:t>
          </a:r>
        </a:p>
      </xdr:txBody>
    </xdr:sp>
    <xdr:clientData/>
  </xdr:twoCellAnchor>
  <xdr:twoCellAnchor>
    <xdr:from>
      <xdr:col>1</xdr:col>
      <xdr:colOff>57150</xdr:colOff>
      <xdr:row>8</xdr:row>
      <xdr:rowOff>66675</xdr:rowOff>
    </xdr:from>
    <xdr:to>
      <xdr:col>19</xdr:col>
      <xdr:colOff>114300</xdr:colOff>
      <xdr:row>14</xdr:row>
      <xdr:rowOff>104775</xdr:rowOff>
    </xdr:to>
    <xdr:sp macro="" textlink="">
      <xdr:nvSpPr>
        <xdr:cNvPr id="3151" name="Texto 79">
          <a:extLst>
            <a:ext uri="{FF2B5EF4-FFF2-40B4-BE49-F238E27FC236}">
              <a16:creationId xmlns:a16="http://schemas.microsoft.com/office/drawing/2014/main" id="{35BB0171-43B2-996C-3B98-3F56A3269869}"/>
            </a:ext>
          </a:extLst>
        </xdr:cNvPr>
        <xdr:cNvSpPr txBox="1">
          <a:spLocks noChangeArrowheads="1"/>
        </xdr:cNvSpPr>
      </xdr:nvSpPr>
      <xdr:spPr bwMode="auto">
        <a:xfrm>
          <a:off x="247650" y="1381125"/>
          <a:ext cx="3486150" cy="1009650"/>
        </a:xfrm>
        <a:prstGeom prst="rect">
          <a:avLst/>
        </a:prstGeom>
        <a:solidFill>
          <a:srgbClr val="00FFFF"/>
        </a:solidFill>
        <a:ln w="1">
          <a:noFill/>
          <a:miter lim="800000"/>
          <a:headEnd/>
          <a:tailEnd/>
        </a:ln>
      </xdr:spPr>
      <xdr:txBody>
        <a:bodyPr vertOverflow="clip" wrap="square" lIns="27432" tIns="22860" rIns="27432" bIns="0" anchor="t" upright="1"/>
        <a:lstStyle/>
        <a:p>
          <a:pPr algn="just" rtl="0">
            <a:defRPr sz="1000"/>
          </a:pPr>
          <a:r>
            <a:rPr lang="pt-BR" sz="800" b="0" i="0" u="none" strike="noStrike" baseline="0">
              <a:solidFill>
                <a:srgbClr val="000000"/>
              </a:solidFill>
              <a:latin typeface="Arial"/>
              <a:cs typeface="Arial"/>
            </a:rPr>
            <a:t>. </a:t>
          </a:r>
          <a:r>
            <a:rPr lang="pt-BR" sz="800" b="1" i="1" u="sng" strike="noStrike" baseline="0">
              <a:solidFill>
                <a:srgbClr val="FF0000"/>
              </a:solidFill>
              <a:latin typeface="Arial"/>
              <a:cs typeface="Arial"/>
            </a:rPr>
            <a:t>APENAS</a:t>
          </a:r>
          <a:r>
            <a:rPr lang="pt-BR" sz="800" b="0" i="0" u="none" strike="noStrike" baseline="0">
              <a:solidFill>
                <a:srgbClr val="000000"/>
              </a:solidFill>
              <a:latin typeface="Arial"/>
              <a:cs typeface="Arial"/>
            </a:rPr>
            <a:t> nesta posição de cada 30 dias, onde a barra de contagem de tempo estiver presente, deverá ser informada a porcentagem </a:t>
          </a:r>
          <a:r>
            <a:rPr lang="pt-BR" sz="800" b="1" i="1" u="sng" strike="noStrike" baseline="0">
              <a:solidFill>
                <a:srgbClr val="FF0000"/>
              </a:solidFill>
              <a:latin typeface="Arial"/>
              <a:cs typeface="Arial"/>
            </a:rPr>
            <a:t>correspondente</a:t>
          </a:r>
          <a:r>
            <a:rPr lang="pt-BR" sz="800" b="0" i="0" u="none" strike="noStrike" baseline="0">
              <a:solidFill>
                <a:srgbClr val="000000"/>
              </a:solidFill>
              <a:latin typeface="Arial"/>
              <a:cs typeface="Arial"/>
            </a:rPr>
            <a:t> para a execução do serviço descrito. Digite valores que totalizem 100%. Exemplo: 20%, 30%, 30% e 20%. Você pode colocar qualquer outro valor, contanto que o somatório resulte em 100%, e que seja usado como referência o tempo de execução do serviço naquele período. </a:t>
          </a:r>
          <a:r>
            <a:rPr lang="pt-BR" sz="800" b="1" i="0" u="none" strike="noStrike" baseline="0">
              <a:solidFill>
                <a:srgbClr val="FF0000"/>
              </a:solidFill>
              <a:latin typeface="Arial"/>
              <a:cs typeface="Arial"/>
            </a:rPr>
            <a:t>Utilize a tecla</a:t>
          </a:r>
          <a:r>
            <a:rPr lang="pt-BR" sz="800" b="0" i="0" u="none" strike="noStrike" baseline="0">
              <a:solidFill>
                <a:srgbClr val="000000"/>
              </a:solidFill>
              <a:latin typeface="Arial"/>
              <a:cs typeface="Arial"/>
            </a:rPr>
            <a:t> </a:t>
          </a:r>
          <a:r>
            <a:rPr lang="pt-BR" sz="800" b="1" i="1" u="sng" strike="noStrike" baseline="0">
              <a:solidFill>
                <a:srgbClr val="FF0000"/>
              </a:solidFill>
              <a:latin typeface="Arial"/>
              <a:cs typeface="Arial"/>
            </a:rPr>
            <a:t>TAB</a:t>
          </a:r>
          <a:r>
            <a:rPr lang="pt-BR" sz="800" b="0" i="0" u="none" strike="noStrike" baseline="0">
              <a:solidFill>
                <a:srgbClr val="000000"/>
              </a:solidFill>
              <a:latin typeface="Arial"/>
              <a:cs typeface="Arial"/>
            </a:rPr>
            <a:t> </a:t>
          </a:r>
          <a:r>
            <a:rPr lang="pt-BR" sz="800" b="1" i="0" u="none" strike="noStrike" baseline="0">
              <a:solidFill>
                <a:srgbClr val="FF0000"/>
              </a:solidFill>
              <a:latin typeface="Arial"/>
              <a:cs typeface="Arial"/>
            </a:rPr>
            <a:t>para mover-se entre as células</a:t>
          </a:r>
          <a:r>
            <a:rPr lang="pt-BR" sz="800" b="0" i="0" u="none" strike="noStrike" baseline="0">
              <a:solidFill>
                <a:srgbClr val="000000"/>
              </a:solidFill>
              <a:latin typeface="Arial"/>
              <a:cs typeface="Arial"/>
            </a:rPr>
            <a:t>.</a:t>
          </a:r>
        </a:p>
      </xdr:txBody>
    </xdr:sp>
    <xdr:clientData/>
  </xdr:twoCellAnchor>
  <xdr:twoCellAnchor>
    <xdr:from>
      <xdr:col>19</xdr:col>
      <xdr:colOff>161925</xdr:colOff>
      <xdr:row>10</xdr:row>
      <xdr:rowOff>66675</xdr:rowOff>
    </xdr:from>
    <xdr:to>
      <xdr:col>32</xdr:col>
      <xdr:colOff>142875</xdr:colOff>
      <xdr:row>14</xdr:row>
      <xdr:rowOff>104775</xdr:rowOff>
    </xdr:to>
    <xdr:sp macro="" textlink="">
      <xdr:nvSpPr>
        <xdr:cNvPr id="3152" name="Texto 80">
          <a:extLst>
            <a:ext uri="{FF2B5EF4-FFF2-40B4-BE49-F238E27FC236}">
              <a16:creationId xmlns:a16="http://schemas.microsoft.com/office/drawing/2014/main" id="{66A567B6-7C0A-C649-DB68-60874D0DAC34}"/>
            </a:ext>
          </a:extLst>
        </xdr:cNvPr>
        <xdr:cNvSpPr txBox="1">
          <a:spLocks noChangeArrowheads="1"/>
        </xdr:cNvSpPr>
      </xdr:nvSpPr>
      <xdr:spPr bwMode="auto">
        <a:xfrm>
          <a:off x="3781425" y="1666875"/>
          <a:ext cx="2457450" cy="723900"/>
        </a:xfrm>
        <a:prstGeom prst="rect">
          <a:avLst/>
        </a:prstGeom>
        <a:solidFill>
          <a:srgbClr val="00FFFF"/>
        </a:solidFill>
        <a:ln w="1">
          <a:noFill/>
          <a:miter lim="800000"/>
          <a:headEnd/>
          <a:tailEnd/>
        </a:ln>
      </xdr:spPr>
      <xdr:txBody>
        <a:bodyPr vertOverflow="clip" wrap="square" lIns="27432" tIns="22860" rIns="27432" bIns="0" anchor="t" upright="1"/>
        <a:lstStyle/>
        <a:p>
          <a:pPr algn="just" rtl="0">
            <a:defRPr sz="1000"/>
          </a:pPr>
          <a:r>
            <a:rPr lang="pt-BR" sz="800" b="0" i="0" u="none" strike="noStrike" baseline="0">
              <a:solidFill>
                <a:srgbClr val="000000"/>
              </a:solidFill>
              <a:latin typeface="Arial"/>
              <a:cs typeface="Arial"/>
            </a:rPr>
            <a:t>Caso o somatório das porcentagens informadas seja diferente de 100%, aparecerá uma mensagem </a:t>
          </a:r>
          <a:r>
            <a:rPr lang="pt-BR" sz="800" b="1" i="1" u="sng" strike="noStrike" baseline="0">
              <a:solidFill>
                <a:srgbClr val="FF0000"/>
              </a:solidFill>
              <a:latin typeface="Arial"/>
              <a:cs typeface="Arial"/>
            </a:rPr>
            <a:t>VERIFIQUE</a:t>
          </a:r>
          <a:r>
            <a:rPr lang="pt-BR" sz="800" b="0" i="0" u="none" strike="noStrike" baseline="0">
              <a:solidFill>
                <a:srgbClr val="000000"/>
              </a:solidFill>
              <a:latin typeface="Arial"/>
              <a:cs typeface="Arial"/>
            </a:rPr>
            <a:t>, na coluna de total do item em questão. Será necessário, então, uma verificação das porcentagens informadas.</a:t>
          </a:r>
        </a:p>
      </xdr:txBody>
    </xdr:sp>
    <xdr:clientData/>
  </xdr:twoCellAnchor>
  <xdr:twoCellAnchor>
    <xdr:from>
      <xdr:col>9</xdr:col>
      <xdr:colOff>28575</xdr:colOff>
      <xdr:row>14</xdr:row>
      <xdr:rowOff>104775</xdr:rowOff>
    </xdr:from>
    <xdr:to>
      <xdr:col>11</xdr:col>
      <xdr:colOff>0</xdr:colOff>
      <xdr:row>18</xdr:row>
      <xdr:rowOff>161925</xdr:rowOff>
    </xdr:to>
    <xdr:sp macro="" textlink="">
      <xdr:nvSpPr>
        <xdr:cNvPr id="192638" name="Line 81">
          <a:extLst>
            <a:ext uri="{FF2B5EF4-FFF2-40B4-BE49-F238E27FC236}">
              <a16:creationId xmlns:a16="http://schemas.microsoft.com/office/drawing/2014/main" id="{12F61253-A388-74C0-3345-77D3DB36478D}"/>
            </a:ext>
          </a:extLst>
        </xdr:cNvPr>
        <xdr:cNvSpPr>
          <a:spLocks noChangeShapeType="1"/>
        </xdr:cNvSpPr>
      </xdr:nvSpPr>
      <xdr:spPr bwMode="auto">
        <a:xfrm>
          <a:off x="1743075" y="2390775"/>
          <a:ext cx="352425" cy="742950"/>
        </a:xfrm>
        <a:prstGeom prst="line">
          <a:avLst/>
        </a:prstGeom>
        <a:noFill/>
        <a:ln w="1">
          <a:solidFill>
            <a:srgbClr val="FF0000"/>
          </a:solidFill>
          <a:round/>
          <a:headEnd/>
          <a:tailEnd type="arrow" w="med" len="med"/>
        </a:ln>
        <a:extLst>
          <a:ext uri="{909E8E84-426E-40DD-AFC4-6F175D3DCCD1}">
            <a14:hiddenFill xmlns:a14="http://schemas.microsoft.com/office/drawing/2010/main">
              <a:noFill/>
            </a14:hiddenFill>
          </a:ext>
        </a:extLst>
      </xdr:spPr>
    </xdr:sp>
    <xdr:clientData/>
  </xdr:twoCellAnchor>
  <xdr:twoCellAnchor>
    <xdr:from>
      <xdr:col>13</xdr:col>
      <xdr:colOff>28575</xdr:colOff>
      <xdr:row>14</xdr:row>
      <xdr:rowOff>104775</xdr:rowOff>
    </xdr:from>
    <xdr:to>
      <xdr:col>15</xdr:col>
      <xdr:colOff>0</xdr:colOff>
      <xdr:row>18</xdr:row>
      <xdr:rowOff>161925</xdr:rowOff>
    </xdr:to>
    <xdr:sp macro="" textlink="">
      <xdr:nvSpPr>
        <xdr:cNvPr id="192639" name="Line 82">
          <a:extLst>
            <a:ext uri="{FF2B5EF4-FFF2-40B4-BE49-F238E27FC236}">
              <a16:creationId xmlns:a16="http://schemas.microsoft.com/office/drawing/2014/main" id="{A2EBB9B7-2C0C-CB16-9409-47C2589174A2}"/>
            </a:ext>
          </a:extLst>
        </xdr:cNvPr>
        <xdr:cNvSpPr>
          <a:spLocks noChangeShapeType="1"/>
        </xdr:cNvSpPr>
      </xdr:nvSpPr>
      <xdr:spPr bwMode="auto">
        <a:xfrm>
          <a:off x="2505075" y="2390775"/>
          <a:ext cx="352425" cy="742950"/>
        </a:xfrm>
        <a:prstGeom prst="line">
          <a:avLst/>
        </a:prstGeom>
        <a:noFill/>
        <a:ln w="1">
          <a:solidFill>
            <a:srgbClr val="FF0000"/>
          </a:solidFill>
          <a:round/>
          <a:headEnd/>
          <a:tailEnd type="arrow"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14</xdr:row>
      <xdr:rowOff>104775</xdr:rowOff>
    </xdr:from>
    <xdr:to>
      <xdr:col>19</xdr:col>
      <xdr:colOff>0</xdr:colOff>
      <xdr:row>18</xdr:row>
      <xdr:rowOff>161925</xdr:rowOff>
    </xdr:to>
    <xdr:sp macro="" textlink="">
      <xdr:nvSpPr>
        <xdr:cNvPr id="192640" name="Line 83">
          <a:extLst>
            <a:ext uri="{FF2B5EF4-FFF2-40B4-BE49-F238E27FC236}">
              <a16:creationId xmlns:a16="http://schemas.microsoft.com/office/drawing/2014/main" id="{AB497083-63B3-DA3A-8D55-5373FB94213B}"/>
            </a:ext>
          </a:extLst>
        </xdr:cNvPr>
        <xdr:cNvSpPr>
          <a:spLocks noChangeShapeType="1"/>
        </xdr:cNvSpPr>
      </xdr:nvSpPr>
      <xdr:spPr bwMode="auto">
        <a:xfrm>
          <a:off x="3267075" y="2390775"/>
          <a:ext cx="352425" cy="742950"/>
        </a:xfrm>
        <a:prstGeom prst="line">
          <a:avLst/>
        </a:prstGeom>
        <a:noFill/>
        <a:ln w="1">
          <a:solidFill>
            <a:srgbClr val="FF0000"/>
          </a:solidFill>
          <a:round/>
          <a:headEnd/>
          <a:tailEnd type="arrow" w="med" len="med"/>
        </a:ln>
        <a:extLst>
          <a:ext uri="{909E8E84-426E-40DD-AFC4-6F175D3DCCD1}">
            <a14:hiddenFill xmlns:a14="http://schemas.microsoft.com/office/drawing/2010/main">
              <a:noFill/>
            </a14:hiddenFill>
          </a:ext>
        </a:extLst>
      </xdr:spPr>
    </xdr:sp>
    <xdr:clientData/>
  </xdr:twoCellAnchor>
  <xdr:twoCellAnchor>
    <xdr:from>
      <xdr:col>19</xdr:col>
      <xdr:colOff>104775</xdr:colOff>
      <xdr:row>14</xdr:row>
      <xdr:rowOff>104775</xdr:rowOff>
    </xdr:from>
    <xdr:to>
      <xdr:col>23</xdr:col>
      <xdr:colOff>9525</xdr:colOff>
      <xdr:row>18</xdr:row>
      <xdr:rowOff>161925</xdr:rowOff>
    </xdr:to>
    <xdr:sp macro="" textlink="">
      <xdr:nvSpPr>
        <xdr:cNvPr id="192641" name="Line 84">
          <a:extLst>
            <a:ext uri="{FF2B5EF4-FFF2-40B4-BE49-F238E27FC236}">
              <a16:creationId xmlns:a16="http://schemas.microsoft.com/office/drawing/2014/main" id="{9249D868-6554-FE90-7A2A-9FE69D76E185}"/>
            </a:ext>
          </a:extLst>
        </xdr:cNvPr>
        <xdr:cNvSpPr>
          <a:spLocks noChangeShapeType="1"/>
        </xdr:cNvSpPr>
      </xdr:nvSpPr>
      <xdr:spPr bwMode="auto">
        <a:xfrm>
          <a:off x="3724275" y="2390775"/>
          <a:ext cx="666750" cy="742950"/>
        </a:xfrm>
        <a:prstGeom prst="line">
          <a:avLst/>
        </a:prstGeom>
        <a:noFill/>
        <a:ln w="1">
          <a:solidFill>
            <a:srgbClr val="FF0000"/>
          </a:solidFill>
          <a:round/>
          <a:headEnd/>
          <a:tailEnd type="arrow" w="med" len="med"/>
        </a:ln>
        <a:extLst>
          <a:ext uri="{909E8E84-426E-40DD-AFC4-6F175D3DCCD1}">
            <a14:hiddenFill xmlns:a14="http://schemas.microsoft.com/office/drawing/2010/main">
              <a:noFill/>
            </a14:hiddenFill>
          </a:ext>
        </a:extLst>
      </xdr:spPr>
    </xdr:sp>
    <xdr:clientData/>
  </xdr:twoCellAnchor>
  <xdr:twoCellAnchor>
    <xdr:from>
      <xdr:col>26</xdr:col>
      <xdr:colOff>66675</xdr:colOff>
      <xdr:row>14</xdr:row>
      <xdr:rowOff>104775</xdr:rowOff>
    </xdr:from>
    <xdr:to>
      <xdr:col>28</xdr:col>
      <xdr:colOff>38100</xdr:colOff>
      <xdr:row>18</xdr:row>
      <xdr:rowOff>161925</xdr:rowOff>
    </xdr:to>
    <xdr:sp macro="" textlink="">
      <xdr:nvSpPr>
        <xdr:cNvPr id="192642" name="Line 85">
          <a:extLst>
            <a:ext uri="{FF2B5EF4-FFF2-40B4-BE49-F238E27FC236}">
              <a16:creationId xmlns:a16="http://schemas.microsoft.com/office/drawing/2014/main" id="{FAC592AD-BCD5-4E8F-CB09-0B4A7E125149}"/>
            </a:ext>
          </a:extLst>
        </xdr:cNvPr>
        <xdr:cNvSpPr>
          <a:spLocks noChangeShapeType="1"/>
        </xdr:cNvSpPr>
      </xdr:nvSpPr>
      <xdr:spPr bwMode="auto">
        <a:xfrm>
          <a:off x="5019675" y="2390775"/>
          <a:ext cx="352425" cy="742950"/>
        </a:xfrm>
        <a:prstGeom prst="line">
          <a:avLst/>
        </a:prstGeom>
        <a:noFill/>
        <a:ln w="1">
          <a:solidFill>
            <a:srgbClr val="FF0000"/>
          </a:solidFill>
          <a:round/>
          <a:headEnd/>
          <a:tailEnd type="arrow"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133350</xdr:rowOff>
    </xdr:from>
    <xdr:to>
      <xdr:col>3</xdr:col>
      <xdr:colOff>381000</xdr:colOff>
      <xdr:row>4</xdr:row>
      <xdr:rowOff>123825</xdr:rowOff>
    </xdr:to>
    <xdr:pic>
      <xdr:nvPicPr>
        <xdr:cNvPr id="6414" name="Imagem 3">
          <a:extLst>
            <a:ext uri="{FF2B5EF4-FFF2-40B4-BE49-F238E27FC236}">
              <a16:creationId xmlns:a16="http://schemas.microsoft.com/office/drawing/2014/main" id="{862501DC-67AF-298A-985C-33F15F53D8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33350"/>
          <a:ext cx="26193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152400</xdr:colOff>
      <xdr:row>0</xdr:row>
      <xdr:rowOff>161925</xdr:rowOff>
    </xdr:from>
    <xdr:to>
      <xdr:col>3</xdr:col>
      <xdr:colOff>314325</xdr:colOff>
      <xdr:row>3</xdr:row>
      <xdr:rowOff>173952</xdr:rowOff>
    </xdr:to>
    <xdr:pic>
      <xdr:nvPicPr>
        <xdr:cNvPr id="5395" name="Imagem 3">
          <a:extLst>
            <a:ext uri="{FF2B5EF4-FFF2-40B4-BE49-F238E27FC236}">
              <a16:creationId xmlns:a16="http://schemas.microsoft.com/office/drawing/2014/main" id="{24ED091F-3DC9-050C-A66F-7FE494BA46F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61925"/>
          <a:ext cx="26003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56321</xdr:colOff>
      <xdr:row>0</xdr:row>
      <xdr:rowOff>55080</xdr:rowOff>
    </xdr:from>
    <xdr:to>
      <xdr:col>4</xdr:col>
      <xdr:colOff>173390</xdr:colOff>
      <xdr:row>3</xdr:row>
      <xdr:rowOff>82827</xdr:rowOff>
    </xdr:to>
    <xdr:pic>
      <xdr:nvPicPr>
        <xdr:cNvPr id="8460" name="Imagem 3">
          <a:extLst>
            <a:ext uri="{FF2B5EF4-FFF2-40B4-BE49-F238E27FC236}">
              <a16:creationId xmlns:a16="http://schemas.microsoft.com/office/drawing/2014/main" id="{BC68EB97-3277-8A3C-BBE9-BC317A8A16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321" y="55080"/>
          <a:ext cx="2204286" cy="590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104775</xdr:colOff>
      <xdr:row>0</xdr:row>
      <xdr:rowOff>133350</xdr:rowOff>
    </xdr:from>
    <xdr:to>
      <xdr:col>3</xdr:col>
      <xdr:colOff>657225</xdr:colOff>
      <xdr:row>5</xdr:row>
      <xdr:rowOff>28575</xdr:rowOff>
    </xdr:to>
    <xdr:pic>
      <xdr:nvPicPr>
        <xdr:cNvPr id="18676" name="Imagem 3">
          <a:extLst>
            <a:ext uri="{FF2B5EF4-FFF2-40B4-BE49-F238E27FC236}">
              <a16:creationId xmlns:a16="http://schemas.microsoft.com/office/drawing/2014/main" id="{F5EC2E17-E64E-320F-6364-24D6B47EBF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33350"/>
          <a:ext cx="26193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1"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1"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4"/>
  <sheetViews>
    <sheetView showGridLines="0" workbookViewId="0">
      <selection activeCell="F25" sqref="F25"/>
    </sheetView>
  </sheetViews>
  <sheetFormatPr defaultColWidth="11.42578125" defaultRowHeight="12.75" x14ac:dyDescent="0.2"/>
  <cols>
    <col min="1" max="1" width="2.7109375" customWidth="1"/>
    <col min="2" max="5" width="11.42578125" customWidth="1"/>
    <col min="6" max="6" width="11.7109375" customWidth="1"/>
    <col min="7" max="7" width="2.7109375" customWidth="1"/>
    <col min="8" max="8" width="42.42578125" customWidth="1"/>
  </cols>
  <sheetData>
    <row r="1" spans="1:8" x14ac:dyDescent="0.2">
      <c r="A1" s="137"/>
      <c r="B1" s="138"/>
      <c r="C1" s="138"/>
      <c r="D1" s="138"/>
      <c r="E1" s="138"/>
      <c r="F1" s="138"/>
      <c r="G1" s="139"/>
      <c r="H1" s="33"/>
    </row>
    <row r="2" spans="1:8" x14ac:dyDescent="0.2">
      <c r="A2" s="117"/>
      <c r="B2" s="135"/>
      <c r="C2" s="29"/>
      <c r="D2" s="29"/>
      <c r="E2" s="29"/>
      <c r="F2" s="29"/>
      <c r="G2" s="238"/>
      <c r="H2" s="32"/>
    </row>
    <row r="3" spans="1:8" x14ac:dyDescent="0.2">
      <c r="A3" s="117"/>
      <c r="B3" s="136"/>
      <c r="C3" s="1"/>
      <c r="D3" s="1"/>
      <c r="E3" s="1"/>
      <c r="F3" s="1"/>
      <c r="G3" s="239"/>
      <c r="H3" s="1"/>
    </row>
    <row r="4" spans="1:8" x14ac:dyDescent="0.2">
      <c r="A4" s="117"/>
      <c r="B4" s="136"/>
      <c r="C4" s="1"/>
      <c r="D4" s="1"/>
      <c r="E4" s="1"/>
      <c r="F4" s="1"/>
      <c r="G4" s="238"/>
      <c r="H4" s="1"/>
    </row>
    <row r="5" spans="1:8" x14ac:dyDescent="0.2">
      <c r="A5" s="117"/>
      <c r="B5" s="136"/>
      <c r="C5" s="1"/>
      <c r="D5" s="1"/>
      <c r="E5" s="1"/>
      <c r="F5" s="1"/>
      <c r="G5" s="239"/>
      <c r="H5" s="1"/>
    </row>
    <row r="6" spans="1:8" x14ac:dyDescent="0.2">
      <c r="A6" s="117"/>
      <c r="B6" s="136"/>
      <c r="C6" s="1"/>
      <c r="D6" s="1"/>
      <c r="E6" s="1"/>
      <c r="F6" s="1"/>
      <c r="G6" s="238"/>
      <c r="H6" s="1"/>
    </row>
    <row r="7" spans="1:8" x14ac:dyDescent="0.2">
      <c r="A7" s="117"/>
      <c r="B7" s="136"/>
      <c r="C7" s="1"/>
      <c r="D7" s="1"/>
      <c r="E7" s="1"/>
      <c r="F7" s="1"/>
      <c r="G7" s="239"/>
      <c r="H7" s="1"/>
    </row>
    <row r="8" spans="1:8" x14ac:dyDescent="0.2">
      <c r="A8" s="117"/>
      <c r="B8" s="136"/>
      <c r="C8" s="1"/>
      <c r="D8" s="1"/>
      <c r="E8" s="1"/>
      <c r="F8" s="1"/>
      <c r="G8" s="238"/>
      <c r="H8" s="1"/>
    </row>
    <row r="9" spans="1:8" x14ac:dyDescent="0.2">
      <c r="A9" s="117"/>
      <c r="B9" s="136"/>
      <c r="C9" s="1"/>
      <c r="D9" s="1"/>
      <c r="E9" s="1"/>
      <c r="F9" s="1"/>
      <c r="G9" s="239"/>
      <c r="H9" s="1"/>
    </row>
    <row r="10" spans="1:8" x14ac:dyDescent="0.2">
      <c r="A10" s="117"/>
      <c r="B10" s="136"/>
      <c r="C10" s="1"/>
      <c r="D10" s="1"/>
      <c r="E10" s="1"/>
      <c r="F10" s="1"/>
      <c r="G10" s="238"/>
      <c r="H10" s="2"/>
    </row>
    <row r="11" spans="1:8" ht="15" x14ac:dyDescent="0.25">
      <c r="A11" s="117"/>
      <c r="B11" s="136"/>
      <c r="C11" s="1"/>
      <c r="D11" s="1"/>
      <c r="E11" s="1"/>
      <c r="F11" s="1"/>
      <c r="G11" s="239"/>
      <c r="H11" s="237" t="str">
        <f>Planilha!C1</f>
        <v>META 2019.000</v>
      </c>
    </row>
    <row r="12" spans="1:8" x14ac:dyDescent="0.2">
      <c r="A12" s="117"/>
      <c r="B12" s="136"/>
      <c r="C12" s="1"/>
      <c r="D12" s="1"/>
      <c r="E12" s="1"/>
      <c r="F12" s="1"/>
      <c r="G12" s="238"/>
      <c r="H12" s="1"/>
    </row>
    <row r="13" spans="1:8" ht="99" customHeight="1" x14ac:dyDescent="0.2">
      <c r="A13" s="117"/>
      <c r="B13" s="136"/>
      <c r="C13" s="1"/>
      <c r="D13" s="1"/>
      <c r="E13" s="1"/>
      <c r="F13" s="1"/>
      <c r="G13" s="239"/>
      <c r="H13" s="30" t="str">
        <f>CONCATENATE(Planilha!D10," ",Planilha!D11," ",Planilha!D12,".")</f>
        <v>REFORMA CAMPOS MARÉ PRÉDIO 143 - P07 EXPANSÃO  .</v>
      </c>
    </row>
    <row r="14" spans="1:8" x14ac:dyDescent="0.2">
      <c r="A14" s="140"/>
      <c r="B14" s="240"/>
      <c r="C14" s="240"/>
      <c r="D14" s="240"/>
      <c r="E14" s="240"/>
      <c r="F14" s="240"/>
      <c r="G14" s="141"/>
      <c r="H14" s="241" t="s">
        <v>0</v>
      </c>
    </row>
  </sheetData>
  <phoneticPr fontId="8" type="noConversion"/>
  <printOptions horizontalCentered="1" verticalCentered="1"/>
  <pageMargins left="1.1255511811023622" right="0" top="0" bottom="0.59055118110236227" header="0.51181102362204722" footer="0.51181102362204722"/>
  <pageSetup paperSize="9" scale="96" orientation="landscape" horizontalDpi="180" verticalDpi="180" r:id="rId1"/>
  <headerFooter alignWithMargins="0">
    <oddFooter>Página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29"/>
  <sheetViews>
    <sheetView showGridLines="0" showZeros="0" workbookViewId="0">
      <selection activeCell="K21" sqref="K21"/>
    </sheetView>
  </sheetViews>
  <sheetFormatPr defaultColWidth="11.42578125" defaultRowHeight="12.75" x14ac:dyDescent="0.2"/>
  <cols>
    <col min="1" max="1" width="5.85546875" style="1" customWidth="1"/>
    <col min="2" max="2" width="25.140625" style="1" customWidth="1"/>
    <col min="3" max="3" width="5.140625" style="1" customWidth="1"/>
    <col min="4" max="4" width="8.7109375" style="1" bestFit="1" customWidth="1"/>
    <col min="5" max="5" width="9.140625" style="1" customWidth="1"/>
    <col min="6" max="6" width="9.42578125" style="1" customWidth="1"/>
    <col min="7" max="7" width="12.28515625" style="1" customWidth="1"/>
    <col min="8" max="33" width="2.7109375" style="2" customWidth="1"/>
    <col min="34" max="35" width="11.42578125" style="2" customWidth="1"/>
    <col min="36" max="16384" width="11.42578125" style="1"/>
  </cols>
  <sheetData>
    <row r="1" spans="1:34" ht="16.5" customHeight="1" thickBot="1" x14ac:dyDescent="0.3">
      <c r="A1" s="26" t="s">
        <v>1</v>
      </c>
      <c r="B1" s="3"/>
      <c r="C1" s="3"/>
      <c r="D1" s="3"/>
      <c r="E1" s="3"/>
      <c r="F1" s="3"/>
      <c r="G1" s="4"/>
      <c r="Q1" s="15"/>
      <c r="R1" s="15"/>
      <c r="S1" s="15"/>
      <c r="T1" s="15"/>
      <c r="U1" s="15"/>
      <c r="V1" s="15"/>
      <c r="W1" s="15"/>
      <c r="X1" s="15"/>
      <c r="Y1" s="15"/>
      <c r="Z1" s="15"/>
      <c r="AA1" s="15"/>
      <c r="AB1" s="15"/>
      <c r="AC1" s="15"/>
      <c r="AD1" s="15"/>
      <c r="AE1" s="15"/>
      <c r="AF1" s="15"/>
      <c r="AG1" s="15"/>
      <c r="AH1" s="15"/>
    </row>
    <row r="2" spans="1:34" ht="21.75" customHeight="1" thickTop="1" x14ac:dyDescent="0.4">
      <c r="A2" s="24"/>
      <c r="B2" s="25"/>
      <c r="C2" s="25"/>
      <c r="D2" s="25"/>
      <c r="E2" s="25"/>
      <c r="F2" s="25"/>
      <c r="G2" s="25"/>
    </row>
    <row r="3" spans="1:34" ht="21" customHeight="1" x14ac:dyDescent="0.4">
      <c r="A3" s="24"/>
      <c r="B3" s="25"/>
      <c r="C3" s="25"/>
      <c r="D3" s="25"/>
      <c r="E3" s="25"/>
      <c r="F3" s="25"/>
      <c r="G3" s="25"/>
    </row>
    <row r="4" spans="1:34" ht="25.5" customHeight="1" thickBot="1" x14ac:dyDescent="0.25"/>
    <row r="5" spans="1:34" ht="13.5" thickBot="1" x14ac:dyDescent="0.25">
      <c r="A5" s="54" t="s">
        <v>2</v>
      </c>
      <c r="B5" s="55" t="s">
        <v>3</v>
      </c>
      <c r="C5" s="56" t="s">
        <v>4</v>
      </c>
      <c r="D5" s="57" t="s">
        <v>5</v>
      </c>
      <c r="E5" s="58" t="s">
        <v>6</v>
      </c>
      <c r="F5" s="58" t="s">
        <v>7</v>
      </c>
      <c r="G5" s="59" t="s">
        <v>8</v>
      </c>
    </row>
    <row r="6" spans="1:34" x14ac:dyDescent="0.2">
      <c r="A6" s="60" t="s">
        <v>9</v>
      </c>
      <c r="B6" s="61" t="s">
        <v>10</v>
      </c>
      <c r="C6" s="62"/>
      <c r="D6" s="62"/>
      <c r="E6" s="63"/>
      <c r="F6" s="64"/>
      <c r="G6" s="65"/>
    </row>
    <row r="7" spans="1:34" x14ac:dyDescent="0.2">
      <c r="A7" s="66" t="s">
        <v>11</v>
      </c>
      <c r="B7" s="67" t="s">
        <v>12</v>
      </c>
      <c r="C7" s="68" t="s">
        <v>13</v>
      </c>
      <c r="D7" s="69">
        <v>1</v>
      </c>
      <c r="E7" s="256">
        <v>1</v>
      </c>
      <c r="F7" s="70">
        <f>+D7*E7</f>
        <v>1</v>
      </c>
      <c r="G7" s="71"/>
    </row>
    <row r="8" spans="1:34" x14ac:dyDescent="0.2">
      <c r="A8" s="72" t="s">
        <v>14</v>
      </c>
      <c r="B8" s="67" t="s">
        <v>15</v>
      </c>
      <c r="C8" s="68" t="s">
        <v>16</v>
      </c>
      <c r="D8" s="69">
        <v>2</v>
      </c>
      <c r="E8" s="256">
        <v>2</v>
      </c>
      <c r="F8" s="70">
        <f>+D8*E8</f>
        <v>4</v>
      </c>
      <c r="G8" s="71"/>
    </row>
    <row r="9" spans="1:34" x14ac:dyDescent="0.2">
      <c r="A9" s="72" t="s">
        <v>17</v>
      </c>
      <c r="B9" s="67" t="s">
        <v>18</v>
      </c>
      <c r="C9" s="68" t="s">
        <v>13</v>
      </c>
      <c r="D9" s="69">
        <v>3</v>
      </c>
      <c r="E9" s="256">
        <v>3</v>
      </c>
      <c r="F9" s="70">
        <f>+D9*E9</f>
        <v>9</v>
      </c>
      <c r="G9" s="71"/>
    </row>
    <row r="10" spans="1:34" x14ac:dyDescent="0.2">
      <c r="A10" s="72" t="s">
        <v>19</v>
      </c>
      <c r="B10" s="67" t="s">
        <v>20</v>
      </c>
      <c r="C10" s="68" t="s">
        <v>21</v>
      </c>
      <c r="D10" s="69">
        <v>4</v>
      </c>
      <c r="E10" s="256">
        <v>4</v>
      </c>
      <c r="F10" s="70">
        <f>+D10*E10</f>
        <v>16</v>
      </c>
      <c r="G10" s="71"/>
      <c r="H10" s="47"/>
      <c r="I10" s="47"/>
      <c r="J10" s="47"/>
      <c r="K10" s="47"/>
      <c r="L10" s="47"/>
      <c r="M10" s="47"/>
      <c r="N10" s="15"/>
      <c r="O10" s="15"/>
      <c r="P10" s="15"/>
      <c r="Q10" s="15"/>
      <c r="R10" s="15"/>
      <c r="S10" s="15"/>
      <c r="T10" s="15"/>
      <c r="U10" s="15"/>
      <c r="V10" s="15"/>
      <c r="W10" s="15"/>
      <c r="X10" s="15"/>
      <c r="Y10" s="15"/>
      <c r="Z10" s="15"/>
      <c r="AA10" s="15"/>
      <c r="AB10" s="15"/>
      <c r="AC10" s="15"/>
      <c r="AD10" s="15"/>
      <c r="AE10" s="15"/>
      <c r="AF10" s="15"/>
      <c r="AG10" s="15"/>
      <c r="AH10" s="48"/>
    </row>
    <row r="11" spans="1:34" ht="13.5" thickBot="1" x14ac:dyDescent="0.25">
      <c r="A11" s="73"/>
      <c r="B11" s="74" t="s">
        <v>22</v>
      </c>
      <c r="C11" s="75"/>
      <c r="D11" s="75"/>
      <c r="E11" s="76"/>
      <c r="F11" s="76"/>
      <c r="G11" s="77">
        <f>SUM(F7:F10)</f>
        <v>30</v>
      </c>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9"/>
    </row>
    <row r="12" spans="1:34" ht="6" customHeight="1" thickBot="1" x14ac:dyDescent="0.25">
      <c r="A12" s="50"/>
      <c r="B12" s="50"/>
      <c r="C12" s="50"/>
      <c r="D12" s="50"/>
      <c r="E12" s="50"/>
      <c r="F12" s="50"/>
      <c r="G12" s="50"/>
      <c r="H12" s="42"/>
      <c r="I12" s="42"/>
      <c r="J12" s="42"/>
      <c r="K12" s="42"/>
      <c r="L12" s="42"/>
      <c r="M12" s="44"/>
      <c r="N12" s="45"/>
      <c r="O12" s="45"/>
      <c r="P12" s="45"/>
      <c r="Q12" s="45"/>
      <c r="R12" s="45"/>
      <c r="S12" s="45"/>
      <c r="T12" s="45"/>
      <c r="U12" s="45"/>
      <c r="V12" s="45"/>
      <c r="W12" s="46"/>
      <c r="X12" s="43"/>
      <c r="Y12" s="42"/>
      <c r="Z12" s="43"/>
      <c r="AA12" s="43"/>
      <c r="AB12" s="43"/>
      <c r="AC12" s="43"/>
      <c r="AD12" s="43"/>
      <c r="AE12" s="43"/>
      <c r="AF12" s="43"/>
      <c r="AG12" s="40"/>
      <c r="AH12" s="50"/>
    </row>
    <row r="13" spans="1:34" ht="6" customHeight="1" thickBot="1" x14ac:dyDescent="0.25">
      <c r="A13" s="78"/>
      <c r="B13" s="79"/>
      <c r="C13" s="62"/>
      <c r="D13" s="62"/>
      <c r="E13" s="80"/>
      <c r="F13" s="80"/>
      <c r="G13" s="81"/>
      <c r="H13" s="5"/>
      <c r="I13" s="5"/>
      <c r="J13" s="5"/>
      <c r="K13" s="5"/>
      <c r="L13" s="5"/>
      <c r="M13" s="5"/>
      <c r="N13" s="51"/>
      <c r="O13" s="31"/>
      <c r="P13" s="5"/>
      <c r="Q13" s="5"/>
      <c r="R13" s="5"/>
      <c r="S13" s="5"/>
      <c r="T13" s="5"/>
      <c r="U13" s="5"/>
      <c r="V13" s="5"/>
      <c r="W13" s="5"/>
      <c r="X13" s="51"/>
      <c r="Y13" s="31"/>
      <c r="Z13" s="5"/>
      <c r="AA13" s="5"/>
      <c r="AB13" s="5"/>
      <c r="AC13" s="5"/>
      <c r="AD13" s="5"/>
      <c r="AE13" s="5"/>
      <c r="AF13" s="5"/>
      <c r="AG13" s="5"/>
      <c r="AH13" s="52"/>
    </row>
    <row r="14" spans="1:34" ht="13.5" thickBot="1" x14ac:dyDescent="0.25">
      <c r="A14" s="82"/>
      <c r="B14" s="83" t="s">
        <v>23</v>
      </c>
      <c r="C14" s="84"/>
      <c r="D14" s="85"/>
      <c r="E14" s="86"/>
      <c r="F14" s="87"/>
      <c r="G14" s="88">
        <f>SUM(G11)</f>
        <v>30</v>
      </c>
      <c r="H14" s="40"/>
      <c r="I14" s="40"/>
      <c r="J14" s="40"/>
      <c r="K14" s="40"/>
      <c r="L14" s="40"/>
      <c r="M14" s="40"/>
      <c r="N14" s="149"/>
      <c r="O14" s="40"/>
      <c r="P14" s="40"/>
      <c r="Q14" s="40"/>
      <c r="R14" s="40"/>
      <c r="S14" s="40"/>
      <c r="T14" s="40"/>
      <c r="U14" s="40"/>
      <c r="V14" s="40"/>
      <c r="W14" s="40"/>
      <c r="X14" s="149"/>
      <c r="Y14" s="40"/>
      <c r="Z14" s="40"/>
      <c r="AA14" s="40"/>
      <c r="AB14" s="40"/>
      <c r="AC14" s="40"/>
      <c r="AD14" s="40"/>
      <c r="AE14" s="40"/>
      <c r="AF14" s="40"/>
      <c r="AG14" s="40"/>
      <c r="AH14" s="53"/>
    </row>
    <row r="15" spans="1:34" ht="6" customHeight="1" thickBot="1" x14ac:dyDescent="0.25">
      <c r="A15" s="82"/>
      <c r="B15" s="89"/>
      <c r="C15" s="90"/>
      <c r="D15" s="90"/>
      <c r="E15" s="87"/>
      <c r="F15" s="87"/>
      <c r="G15" s="91"/>
    </row>
    <row r="16" spans="1:34" ht="13.5" thickBot="1" x14ac:dyDescent="0.25">
      <c r="A16" s="82"/>
      <c r="B16" s="83" t="s">
        <v>117</v>
      </c>
      <c r="C16" s="92"/>
      <c r="D16" s="296">
        <f>'Ajuda 03'!Y20/100</f>
        <v>0</v>
      </c>
      <c r="E16" s="93"/>
      <c r="F16" s="87"/>
      <c r="G16" s="88">
        <f>+D16*G14</f>
        <v>0</v>
      </c>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9"/>
    </row>
    <row r="17" spans="1:34" ht="6" customHeight="1" thickBot="1" x14ac:dyDescent="0.25">
      <c r="A17" s="82"/>
      <c r="B17" s="94"/>
      <c r="C17" s="95"/>
      <c r="D17" s="286"/>
      <c r="E17" s="87"/>
      <c r="F17" s="87"/>
      <c r="G17" s="91"/>
      <c r="H17" s="5"/>
      <c r="I17" s="5"/>
      <c r="J17" s="5"/>
      <c r="K17" s="5"/>
      <c r="L17" s="5"/>
      <c r="M17" s="5"/>
      <c r="N17" s="31"/>
      <c r="O17" s="5"/>
      <c r="P17" s="5"/>
      <c r="Q17" s="5"/>
      <c r="R17" s="5"/>
      <c r="S17" s="5"/>
      <c r="T17" s="5"/>
      <c r="U17" s="5"/>
      <c r="V17" s="5"/>
      <c r="W17" s="5"/>
      <c r="X17" s="31"/>
      <c r="Y17" s="5"/>
      <c r="Z17" s="5"/>
      <c r="AA17" s="5"/>
      <c r="AB17" s="5"/>
      <c r="AC17" s="5"/>
      <c r="AD17" s="5"/>
      <c r="AE17" s="5"/>
      <c r="AF17" s="5"/>
      <c r="AG17" s="5"/>
      <c r="AH17" s="52"/>
    </row>
    <row r="18" spans="1:34" ht="13.5" thickBot="1" x14ac:dyDescent="0.25">
      <c r="A18" s="82"/>
      <c r="B18" s="83" t="s">
        <v>24</v>
      </c>
      <c r="C18" s="84"/>
      <c r="D18" s="85"/>
      <c r="E18" s="86"/>
      <c r="F18" s="96"/>
      <c r="G18" s="88">
        <f>+G14+G16</f>
        <v>30</v>
      </c>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50"/>
    </row>
    <row r="19" spans="1:34" ht="6" customHeight="1" thickBot="1" x14ac:dyDescent="0.25">
      <c r="A19" s="97"/>
      <c r="B19" s="98"/>
      <c r="C19" s="99"/>
      <c r="D19" s="75"/>
      <c r="E19" s="76"/>
      <c r="F19" s="76"/>
      <c r="G19" s="10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50"/>
    </row>
    <row r="20" spans="1:34" x14ac:dyDescent="0.2">
      <c r="A20" s="28" t="s">
        <v>25</v>
      </c>
      <c r="H20" s="5"/>
      <c r="I20" s="5"/>
      <c r="J20" s="5"/>
      <c r="K20" s="5"/>
      <c r="L20" s="5"/>
      <c r="M20" s="5"/>
      <c r="N20" s="31"/>
      <c r="O20" s="5"/>
      <c r="P20" s="5"/>
      <c r="Q20" s="5"/>
      <c r="R20" s="5"/>
      <c r="S20" s="5"/>
      <c r="T20" s="5"/>
      <c r="U20" s="5"/>
      <c r="V20" s="5"/>
      <c r="W20" s="5"/>
      <c r="X20" s="31"/>
      <c r="Y20" s="5"/>
      <c r="Z20" s="5"/>
      <c r="AA20" s="5"/>
      <c r="AB20" s="5"/>
      <c r="AC20" s="5"/>
      <c r="AD20" s="5"/>
      <c r="AE20" s="5"/>
      <c r="AF20" s="5"/>
      <c r="AG20" s="5"/>
      <c r="AH20" s="52"/>
    </row>
    <row r="21" spans="1:34" x14ac:dyDescent="0.2">
      <c r="A21" s="28" t="s">
        <v>26</v>
      </c>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50"/>
    </row>
    <row r="22" spans="1:34" x14ac:dyDescent="0.2">
      <c r="A22" s="28" t="s">
        <v>27</v>
      </c>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50"/>
    </row>
    <row r="23" spans="1:34" x14ac:dyDescent="0.2">
      <c r="H23" s="5"/>
      <c r="I23" s="5"/>
      <c r="J23" s="5"/>
      <c r="K23" s="5"/>
      <c r="L23" s="5"/>
      <c r="M23" s="5"/>
      <c r="N23" s="31"/>
      <c r="O23" s="5"/>
      <c r="P23" s="5"/>
      <c r="Q23" s="5"/>
      <c r="R23" s="5"/>
      <c r="S23" s="5"/>
      <c r="T23" s="5"/>
      <c r="U23" s="5"/>
      <c r="V23" s="5"/>
      <c r="W23" s="5"/>
      <c r="X23" s="31"/>
      <c r="Y23" s="5"/>
      <c r="Z23" s="5"/>
      <c r="AA23" s="5"/>
      <c r="AB23" s="5"/>
      <c r="AC23" s="5"/>
      <c r="AD23" s="5"/>
      <c r="AE23" s="5"/>
      <c r="AF23" s="5"/>
      <c r="AG23" s="5"/>
      <c r="AH23" s="52"/>
    </row>
    <row r="24" spans="1:34" x14ac:dyDescent="0.2">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row>
    <row r="28" spans="1:34" x14ac:dyDescent="0.2">
      <c r="G28" s="22"/>
    </row>
    <row r="29" spans="1:34" x14ac:dyDescent="0.2">
      <c r="B29" s="23"/>
    </row>
  </sheetData>
  <sheetProtection password="D9F1" sheet="1" objects="1" scenarios="1"/>
  <phoneticPr fontId="8" type="noConversion"/>
  <printOptions horizontalCentered="1" verticalCentered="1"/>
  <pageMargins left="0.59055118110236227" right="0" top="0" bottom="0.59055118110236227" header="0.51181102362204722" footer="0.51181102362204722"/>
  <pageSetup orientation="landscape" horizontalDpi="180" verticalDpi="180" r:id="rId1"/>
  <headerFooter alignWithMargins="0">
    <oddFooter>Página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28"/>
  <sheetViews>
    <sheetView showGridLines="0" showZeros="0" workbookViewId="0">
      <selection activeCell="W31" sqref="W31"/>
    </sheetView>
  </sheetViews>
  <sheetFormatPr defaultColWidth="11.42578125" defaultRowHeight="12.75" x14ac:dyDescent="0.2"/>
  <cols>
    <col min="1" max="34" width="2.85546875" style="1" customWidth="1"/>
    <col min="35" max="16384" width="11.42578125" style="2"/>
  </cols>
  <sheetData>
    <row r="1" spans="1:34" ht="13.5" customHeight="1" x14ac:dyDescent="0.25">
      <c r="A1" s="114"/>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6"/>
    </row>
    <row r="2" spans="1:34" ht="13.5" customHeight="1" x14ac:dyDescent="0.2">
      <c r="A2" s="117"/>
      <c r="B2" s="103"/>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5"/>
      <c r="AH2" s="118"/>
    </row>
    <row r="3" spans="1:34" ht="13.5" customHeight="1" x14ac:dyDescent="0.2">
      <c r="A3" s="117"/>
      <c r="B3" s="106"/>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107"/>
      <c r="AH3" s="118"/>
    </row>
    <row r="4" spans="1:34" ht="13.5" customHeight="1" x14ac:dyDescent="0.2">
      <c r="A4" s="117"/>
      <c r="B4" s="106"/>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107"/>
      <c r="AH4" s="118"/>
    </row>
    <row r="5" spans="1:34" ht="13.5" customHeight="1" x14ac:dyDescent="0.2">
      <c r="A5" s="117"/>
      <c r="B5" s="106"/>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107"/>
      <c r="AH5" s="118"/>
    </row>
    <row r="6" spans="1:34" ht="13.5" customHeight="1" x14ac:dyDescent="0.2">
      <c r="A6" s="117"/>
      <c r="B6" s="106"/>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107"/>
      <c r="AH6" s="118"/>
    </row>
    <row r="7" spans="1:34" ht="13.5" customHeight="1" x14ac:dyDescent="0.2">
      <c r="A7" s="117"/>
      <c r="B7" s="106"/>
      <c r="C7" s="34"/>
      <c r="D7" s="34"/>
      <c r="E7" s="34"/>
      <c r="F7" s="34"/>
      <c r="G7" s="34"/>
      <c r="H7" s="34"/>
      <c r="I7" s="34"/>
      <c r="J7" s="34"/>
      <c r="K7" s="34"/>
      <c r="L7" s="34"/>
      <c r="M7" s="144"/>
      <c r="N7" s="102"/>
      <c r="O7" s="22"/>
      <c r="P7" s="36"/>
      <c r="Q7" s="36"/>
      <c r="R7" s="102"/>
      <c r="S7" s="102"/>
      <c r="T7" s="102"/>
      <c r="U7" s="102"/>
      <c r="V7" s="102"/>
      <c r="W7" s="102"/>
      <c r="X7" s="102"/>
      <c r="Y7" s="102"/>
      <c r="Z7" s="102"/>
      <c r="AA7" s="102"/>
      <c r="AB7" s="102"/>
      <c r="AC7" s="102"/>
      <c r="AD7" s="102"/>
      <c r="AE7" s="102"/>
      <c r="AF7" s="102"/>
      <c r="AG7" s="108"/>
      <c r="AH7" s="118"/>
    </row>
    <row r="8" spans="1:34" ht="9" customHeight="1" x14ac:dyDescent="0.2">
      <c r="A8" s="117"/>
      <c r="B8" s="106"/>
      <c r="C8" s="34"/>
      <c r="D8" s="34"/>
      <c r="E8" s="34"/>
      <c r="F8" s="34"/>
      <c r="G8" s="34"/>
      <c r="H8" s="34"/>
      <c r="I8" s="34"/>
      <c r="J8" s="34"/>
      <c r="K8" s="34"/>
      <c r="L8" s="34"/>
      <c r="M8" s="34"/>
      <c r="N8" s="102"/>
      <c r="O8" s="22"/>
      <c r="P8" s="102"/>
      <c r="Q8" s="102"/>
      <c r="R8" s="102"/>
      <c r="S8" s="102"/>
      <c r="T8" s="102"/>
      <c r="U8" s="102"/>
      <c r="V8" s="102"/>
      <c r="W8" s="102"/>
      <c r="X8" s="102"/>
      <c r="Y8" s="102"/>
      <c r="Z8" s="102"/>
      <c r="AA8" s="102"/>
      <c r="AB8" s="102"/>
      <c r="AC8" s="102"/>
      <c r="AD8" s="102"/>
      <c r="AE8" s="102"/>
      <c r="AF8" s="102"/>
      <c r="AG8" s="108"/>
      <c r="AH8" s="118"/>
    </row>
    <row r="9" spans="1:34" ht="9" customHeight="1" x14ac:dyDescent="0.2">
      <c r="A9" s="117"/>
      <c r="B9" s="106"/>
      <c r="C9" s="34"/>
      <c r="D9" s="34"/>
      <c r="E9" s="34"/>
      <c r="F9" s="34"/>
      <c r="G9" s="34"/>
      <c r="H9" s="34"/>
      <c r="I9" s="34"/>
      <c r="J9" s="34"/>
      <c r="K9" s="34"/>
      <c r="L9" s="34"/>
      <c r="M9" s="34"/>
      <c r="N9" s="102"/>
      <c r="O9" s="22"/>
      <c r="P9" s="102"/>
      <c r="Q9" s="102"/>
      <c r="R9" s="102"/>
      <c r="S9" s="102"/>
      <c r="T9" s="102"/>
      <c r="U9" s="102"/>
      <c r="V9" s="102"/>
      <c r="W9" s="102"/>
      <c r="X9" s="102"/>
      <c r="Y9" s="102"/>
      <c r="Z9" s="102"/>
      <c r="AA9" s="102"/>
      <c r="AB9" s="102"/>
      <c r="AC9" s="102"/>
      <c r="AD9" s="102"/>
      <c r="AE9" s="102"/>
      <c r="AF9" s="102"/>
      <c r="AG9" s="108"/>
      <c r="AH9" s="118"/>
    </row>
    <row r="10" spans="1:34" ht="13.5" customHeight="1" x14ac:dyDescent="0.2">
      <c r="A10" s="119"/>
      <c r="B10" s="106"/>
      <c r="C10" s="34"/>
      <c r="D10" s="34"/>
      <c r="E10" s="34"/>
      <c r="F10" s="34"/>
      <c r="G10" s="34"/>
      <c r="H10" s="34"/>
      <c r="I10" s="34"/>
      <c r="J10" s="34"/>
      <c r="K10" s="34"/>
      <c r="L10" s="34"/>
      <c r="M10" s="34"/>
      <c r="N10" s="102"/>
      <c r="O10" s="22"/>
      <c r="P10" s="102"/>
      <c r="Q10" s="102"/>
      <c r="R10" s="102"/>
      <c r="S10" s="102"/>
      <c r="T10" s="102"/>
      <c r="U10" s="102"/>
      <c r="V10" s="102"/>
      <c r="W10" s="102"/>
      <c r="X10" s="102"/>
      <c r="Y10" s="102"/>
      <c r="Z10" s="102"/>
      <c r="AA10" s="102"/>
      <c r="AB10" s="102"/>
      <c r="AC10" s="102"/>
      <c r="AD10" s="102"/>
      <c r="AE10" s="102"/>
      <c r="AF10" s="102"/>
      <c r="AG10" s="108"/>
      <c r="AH10" s="120"/>
    </row>
    <row r="11" spans="1:34" ht="13.5" customHeight="1" x14ac:dyDescent="0.2">
      <c r="A11" s="119"/>
      <c r="B11" s="106"/>
      <c r="AF11" s="102"/>
      <c r="AG11" s="108"/>
      <c r="AH11" s="121"/>
    </row>
    <row r="12" spans="1:34" ht="13.5" customHeight="1" x14ac:dyDescent="0.2">
      <c r="A12" s="122"/>
      <c r="B12" s="106"/>
      <c r="AF12" s="101"/>
      <c r="AG12" s="109"/>
      <c r="AH12" s="123"/>
    </row>
    <row r="13" spans="1:34" ht="13.5" customHeight="1" x14ac:dyDescent="0.2">
      <c r="A13" s="122"/>
      <c r="B13" s="106"/>
      <c r="AF13" s="101"/>
      <c r="AG13" s="109"/>
      <c r="AH13" s="124"/>
    </row>
    <row r="14" spans="1:34" ht="13.5" customHeight="1" x14ac:dyDescent="0.2">
      <c r="A14" s="122"/>
      <c r="B14" s="106"/>
      <c r="AF14" s="101"/>
      <c r="AG14" s="109"/>
      <c r="AH14" s="124"/>
    </row>
    <row r="15" spans="1:34" ht="13.5" customHeight="1" x14ac:dyDescent="0.2">
      <c r="A15" s="122"/>
      <c r="B15" s="106"/>
      <c r="AF15" s="101"/>
      <c r="AG15" s="109"/>
      <c r="AH15" s="125"/>
    </row>
    <row r="16" spans="1:34" ht="13.5" customHeight="1" x14ac:dyDescent="0.2">
      <c r="A16" s="117"/>
      <c r="B16" s="145"/>
      <c r="C16" s="230" t="s">
        <v>28</v>
      </c>
      <c r="D16" s="220"/>
      <c r="E16" s="220"/>
      <c r="F16" s="220"/>
      <c r="G16" s="220"/>
      <c r="H16" s="220"/>
      <c r="I16" s="220"/>
      <c r="J16" s="220"/>
      <c r="K16" s="236"/>
      <c r="L16" s="217" t="s">
        <v>29</v>
      </c>
      <c r="M16" s="218"/>
      <c r="N16" s="218"/>
      <c r="O16" s="218"/>
      <c r="P16" s="219"/>
      <c r="Q16" s="218"/>
      <c r="R16" s="218"/>
      <c r="S16" s="218"/>
      <c r="T16" s="218"/>
      <c r="U16" s="218"/>
      <c r="V16" s="218"/>
      <c r="W16" s="218"/>
      <c r="X16" s="218"/>
      <c r="Y16" s="218"/>
      <c r="Z16" s="218"/>
      <c r="AA16" s="218"/>
      <c r="AB16" s="230" t="s">
        <v>7</v>
      </c>
      <c r="AC16" s="220"/>
      <c r="AD16" s="220"/>
      <c r="AE16" s="220"/>
      <c r="AF16" s="221"/>
      <c r="AG16" s="107"/>
      <c r="AH16" s="118"/>
    </row>
    <row r="17" spans="1:34" ht="13.5" customHeight="1" x14ac:dyDescent="0.2">
      <c r="A17" s="126"/>
      <c r="B17" s="106"/>
      <c r="C17" s="231" t="s">
        <v>30</v>
      </c>
      <c r="D17" s="113"/>
      <c r="E17" s="113"/>
      <c r="F17" s="113"/>
      <c r="G17" s="113"/>
      <c r="H17" s="113"/>
      <c r="I17" s="113"/>
      <c r="J17" s="113"/>
      <c r="K17" s="25"/>
      <c r="L17" s="231" t="s">
        <v>31</v>
      </c>
      <c r="M17" s="214"/>
      <c r="N17" s="215"/>
      <c r="O17" s="216"/>
      <c r="P17" s="233">
        <v>60</v>
      </c>
      <c r="Q17" s="113"/>
      <c r="R17" s="113"/>
      <c r="S17" s="113"/>
      <c r="T17" s="231" t="s">
        <v>32</v>
      </c>
      <c r="U17" s="234"/>
      <c r="V17" s="113"/>
      <c r="W17" s="113"/>
      <c r="X17" s="231" t="s">
        <v>33</v>
      </c>
      <c r="Y17" s="113"/>
      <c r="Z17" s="113"/>
      <c r="AA17" s="113"/>
      <c r="AB17" s="213"/>
      <c r="AC17" s="212"/>
      <c r="AD17" s="212"/>
      <c r="AE17" s="212"/>
      <c r="AF17" s="134"/>
      <c r="AG17" s="110"/>
      <c r="AH17" s="125"/>
    </row>
    <row r="18" spans="1:34" ht="13.5" customHeight="1" x14ac:dyDescent="0.2">
      <c r="A18" s="127"/>
      <c r="B18" s="106"/>
      <c r="C18" s="222" t="str">
        <f>'Ajuda 01'!A6</f>
        <v>01</v>
      </c>
      <c r="D18" s="199"/>
      <c r="E18" s="200"/>
      <c r="F18" s="200"/>
      <c r="G18" s="200"/>
      <c r="H18" s="200"/>
      <c r="I18" s="200"/>
      <c r="J18" s="200"/>
      <c r="K18" s="29"/>
      <c r="L18" s="206"/>
      <c r="M18" s="200"/>
      <c r="N18" s="208"/>
      <c r="O18" s="209"/>
      <c r="P18" s="210"/>
      <c r="Q18" s="211"/>
      <c r="R18" s="211"/>
      <c r="S18" s="211"/>
      <c r="T18" s="210"/>
      <c r="U18" s="211"/>
      <c r="V18" s="211"/>
      <c r="W18" s="211"/>
      <c r="X18" s="210"/>
      <c r="Y18" s="201"/>
      <c r="Z18" s="201"/>
      <c r="AA18" s="201"/>
      <c r="AB18" s="207"/>
      <c r="AC18" s="201"/>
      <c r="AD18" s="202"/>
      <c r="AE18" s="201"/>
      <c r="AF18" s="203"/>
      <c r="AG18" s="110"/>
      <c r="AH18" s="124"/>
    </row>
    <row r="19" spans="1:34" ht="13.5" customHeight="1" x14ac:dyDescent="0.2">
      <c r="A19" s="126"/>
      <c r="B19" s="106"/>
      <c r="C19" s="235" t="str">
        <f>'Ajuda 01'!B6</f>
        <v>SERVIÇOS PRELIMINARES</v>
      </c>
      <c r="D19" s="223"/>
      <c r="E19" s="224"/>
      <c r="F19" s="224"/>
      <c r="G19" s="224"/>
      <c r="H19" s="224"/>
      <c r="I19" s="224"/>
      <c r="J19" s="224"/>
      <c r="K19" s="25"/>
      <c r="L19" s="232">
        <f>'Ajuda 01'!$G$11*'Ajuda 02'!L20</f>
        <v>7.5</v>
      </c>
      <c r="M19" s="225"/>
      <c r="N19" s="228"/>
      <c r="O19" s="229"/>
      <c r="P19" s="232">
        <f>'Ajuda 01'!$G$11*'Ajuda 02'!P20</f>
        <v>7.5</v>
      </c>
      <c r="Q19" s="225"/>
      <c r="R19" s="225"/>
      <c r="S19" s="225"/>
      <c r="T19" s="232">
        <f>'Ajuda 01'!$G$11*'Ajuda 02'!T20</f>
        <v>7.5</v>
      </c>
      <c r="U19" s="225"/>
      <c r="V19" s="225"/>
      <c r="W19" s="225"/>
      <c r="X19" s="232">
        <f>'Ajuda 01'!$G$11*'Ajuda 02'!X20</f>
        <v>7.5</v>
      </c>
      <c r="Y19" s="225"/>
      <c r="Z19" s="225"/>
      <c r="AA19" s="225"/>
      <c r="AB19" s="232">
        <f>SUM(L19:AA19)</f>
        <v>30</v>
      </c>
      <c r="AC19" s="225"/>
      <c r="AD19" s="226"/>
      <c r="AE19" s="225"/>
      <c r="AF19" s="227"/>
      <c r="AG19" s="110"/>
      <c r="AH19" s="125"/>
    </row>
    <row r="20" spans="1:34" ht="13.5" customHeight="1" x14ac:dyDescent="0.2">
      <c r="A20" s="128"/>
      <c r="B20" s="106"/>
      <c r="C20" s="204"/>
      <c r="D20" s="205"/>
      <c r="E20" s="205"/>
      <c r="F20" s="205"/>
      <c r="G20" s="205"/>
      <c r="H20" s="205"/>
      <c r="I20" s="205"/>
      <c r="J20" s="205"/>
      <c r="K20" s="8"/>
      <c r="L20" s="242">
        <v>0.25</v>
      </c>
      <c r="M20" s="205"/>
      <c r="N20" s="205"/>
      <c r="O20" s="205"/>
      <c r="P20" s="242">
        <v>0.25</v>
      </c>
      <c r="Q20" s="205"/>
      <c r="R20" s="205"/>
      <c r="S20" s="205"/>
      <c r="T20" s="242">
        <v>0.25</v>
      </c>
      <c r="U20" s="205"/>
      <c r="V20" s="205"/>
      <c r="W20" s="205"/>
      <c r="X20" s="242">
        <v>0.25</v>
      </c>
      <c r="Y20" s="205"/>
      <c r="Z20" s="205"/>
      <c r="AA20" s="205"/>
      <c r="AB20" s="257" t="str">
        <f>IF(AB19&lt;&gt;'Ajuda 01'!G11,"VERIFIQUE","")</f>
        <v/>
      </c>
      <c r="AC20" s="258"/>
      <c r="AD20" s="258"/>
      <c r="AE20" s="258"/>
      <c r="AF20" s="259"/>
      <c r="AG20" s="110"/>
      <c r="AH20" s="125"/>
    </row>
    <row r="21" spans="1:34" ht="13.5" customHeight="1" x14ac:dyDescent="0.2">
      <c r="A21" s="126"/>
      <c r="B21" s="111"/>
      <c r="C21" s="112"/>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34"/>
      <c r="AH21" s="124"/>
    </row>
    <row r="22" spans="1:34" ht="13.5" customHeight="1" x14ac:dyDescent="0.2">
      <c r="A22" s="129"/>
      <c r="B22" s="130"/>
      <c r="C22" s="131"/>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3"/>
    </row>
    <row r="23" spans="1:34" x14ac:dyDescent="0.2">
      <c r="A23" s="37"/>
      <c r="B23" s="38"/>
      <c r="C23" s="39"/>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row>
    <row r="24" spans="1:34" x14ac:dyDescent="0.2">
      <c r="A24" s="41"/>
      <c r="B24" s="38"/>
      <c r="C24" s="27"/>
      <c r="D24" s="31"/>
      <c r="E24" s="5"/>
      <c r="F24" s="5"/>
      <c r="G24" s="5"/>
      <c r="H24" s="5"/>
      <c r="I24" s="5"/>
      <c r="J24" s="5"/>
      <c r="K24" s="5"/>
      <c r="L24" s="5"/>
      <c r="M24" s="5"/>
      <c r="N24" s="31"/>
      <c r="O24" s="5"/>
      <c r="P24" s="5"/>
      <c r="Q24" s="5"/>
      <c r="R24" s="5"/>
      <c r="S24" s="5"/>
      <c r="T24" s="5"/>
      <c r="U24" s="5"/>
      <c r="V24" s="5"/>
      <c r="W24" s="5"/>
      <c r="X24" s="5"/>
      <c r="Y24" s="5"/>
      <c r="Z24" s="5"/>
      <c r="AA24" s="5"/>
      <c r="AB24" s="5"/>
      <c r="AC24" s="31"/>
      <c r="AD24" s="5"/>
      <c r="AE24" s="5"/>
      <c r="AF24" s="5"/>
      <c r="AG24" s="5"/>
      <c r="AH24" s="5"/>
    </row>
    <row r="25" spans="1:34" x14ac:dyDescent="0.2">
      <c r="A25" s="37"/>
      <c r="B25" s="38"/>
      <c r="C25" s="23"/>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row>
    <row r="26" spans="1:34" x14ac:dyDescent="0.2">
      <c r="A26" s="28"/>
    </row>
    <row r="27" spans="1:34" x14ac:dyDescent="0.2">
      <c r="A27" s="28"/>
    </row>
    <row r="28" spans="1:34" x14ac:dyDescent="0.2">
      <c r="A28" s="28"/>
    </row>
  </sheetData>
  <sheetProtection password="D9F1" sheet="1"/>
  <phoneticPr fontId="8" type="noConversion"/>
  <printOptions horizontalCentered="1" verticalCentered="1"/>
  <pageMargins left="0.59055118110236227" right="0" top="0" bottom="0.59055118110236227" header="0.51181102362204722" footer="0.51181102362204722"/>
  <pageSetup orientation="landscape" horizontalDpi="180" verticalDpi="180" r:id="rId1"/>
  <headerFooter alignWithMargins="0">
    <oddFooter>Página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41"/>
  <sheetViews>
    <sheetView showGridLines="0" view="pageBreakPreview" zoomScaleNormal="100" zoomScaleSheetLayoutView="100" workbookViewId="0">
      <selection activeCell="AF24" sqref="AF24"/>
    </sheetView>
  </sheetViews>
  <sheetFormatPr defaultColWidth="11.42578125" defaultRowHeight="12.75" x14ac:dyDescent="0.2"/>
  <cols>
    <col min="1" max="1" width="2.5703125" style="1" customWidth="1"/>
    <col min="2" max="8" width="2.85546875" style="1" customWidth="1"/>
    <col min="9" max="9" width="4" style="1" customWidth="1"/>
    <col min="10" max="15" width="2.85546875" style="1" customWidth="1"/>
    <col min="16" max="16" width="2.85546875" style="297" customWidth="1"/>
    <col min="17" max="18" width="2.85546875" style="1" customWidth="1"/>
    <col min="19" max="19" width="10.7109375" style="1" bestFit="1" customWidth="1"/>
    <col min="20" max="24" width="2.85546875" style="1" customWidth="1"/>
    <col min="25" max="25" width="9.7109375" style="1" bestFit="1" customWidth="1"/>
    <col min="26" max="26" width="2.85546875" style="1" customWidth="1"/>
    <col min="27" max="27" width="3" style="1" customWidth="1"/>
    <col min="28" max="28" width="4.28515625" style="1" customWidth="1"/>
    <col min="29" max="29" width="2.85546875" style="1" customWidth="1"/>
    <col min="30" max="16384" width="11.42578125" style="1"/>
  </cols>
  <sheetData>
    <row r="1" spans="1:32" ht="15.75" x14ac:dyDescent="0.25">
      <c r="A1" s="407"/>
      <c r="B1" s="115"/>
      <c r="C1" s="115"/>
      <c r="D1" s="115"/>
      <c r="E1" s="115"/>
      <c r="F1" s="115"/>
      <c r="G1" s="115"/>
      <c r="H1" s="115"/>
      <c r="I1" s="115"/>
      <c r="J1" s="115"/>
      <c r="K1" s="115"/>
      <c r="L1" s="115"/>
      <c r="M1" s="115"/>
      <c r="N1" s="115"/>
      <c r="O1" s="115"/>
      <c r="P1" s="280"/>
      <c r="Q1" s="115"/>
      <c r="R1" s="115"/>
      <c r="S1" s="115"/>
      <c r="T1" s="115"/>
      <c r="U1" s="115"/>
      <c r="V1" s="115"/>
      <c r="W1" s="115"/>
      <c r="X1" s="115"/>
      <c r="Y1" s="115"/>
      <c r="Z1" s="115"/>
      <c r="AA1" s="115"/>
      <c r="AB1" s="115"/>
      <c r="AC1" s="116"/>
    </row>
    <row r="2" spans="1:32" x14ac:dyDescent="0.2">
      <c r="A2" s="117"/>
      <c r="B2" s="260" t="s">
        <v>98</v>
      </c>
      <c r="C2" s="261"/>
      <c r="D2" s="261"/>
      <c r="E2" s="261"/>
      <c r="F2" s="261"/>
      <c r="G2" s="261"/>
      <c r="H2" s="261"/>
      <c r="I2" s="261"/>
      <c r="J2" s="261"/>
      <c r="K2" s="261"/>
      <c r="L2" s="261"/>
      <c r="M2" s="261"/>
      <c r="N2" s="261"/>
      <c r="O2" s="261"/>
      <c r="P2" s="281"/>
      <c r="Q2" s="261"/>
      <c r="R2" s="261"/>
      <c r="S2" s="261"/>
      <c r="T2" s="261"/>
      <c r="U2" s="261"/>
      <c r="V2" s="261"/>
      <c r="W2" s="261"/>
      <c r="X2" s="261"/>
      <c r="Y2" s="261"/>
      <c r="Z2" s="261"/>
      <c r="AA2" s="261"/>
      <c r="AB2" s="262"/>
      <c r="AC2" s="118"/>
    </row>
    <row r="3" spans="1:32" x14ac:dyDescent="0.2">
      <c r="A3" s="117"/>
      <c r="B3" s="408" t="s">
        <v>115</v>
      </c>
      <c r="C3" s="409"/>
      <c r="D3" s="409"/>
      <c r="E3" s="409"/>
      <c r="F3" s="409"/>
      <c r="G3" s="409"/>
      <c r="H3" s="409"/>
      <c r="I3" s="409"/>
      <c r="J3" s="409"/>
      <c r="K3" s="409"/>
      <c r="L3" s="409"/>
      <c r="M3" s="409"/>
      <c r="N3" s="409"/>
      <c r="O3" s="409"/>
      <c r="P3" s="410"/>
      <c r="Q3" s="409"/>
      <c r="R3" s="409"/>
      <c r="S3" s="409"/>
      <c r="T3" s="409"/>
      <c r="U3" s="409"/>
      <c r="V3" s="409"/>
      <c r="W3" s="409"/>
      <c r="X3" s="409"/>
      <c r="Y3" s="409"/>
      <c r="Z3" s="409"/>
      <c r="AA3" s="409"/>
      <c r="AB3" s="411"/>
      <c r="AC3" s="118"/>
    </row>
    <row r="4" spans="1:32" x14ac:dyDescent="0.2">
      <c r="A4" s="117"/>
      <c r="B4" s="408" t="s">
        <v>116</v>
      </c>
      <c r="C4" s="409"/>
      <c r="D4" s="409"/>
      <c r="E4" s="409"/>
      <c r="F4" s="409"/>
      <c r="G4" s="409"/>
      <c r="H4" s="409"/>
      <c r="I4" s="409"/>
      <c r="J4" s="409"/>
      <c r="K4" s="409"/>
      <c r="L4" s="409"/>
      <c r="M4" s="409"/>
      <c r="N4" s="409"/>
      <c r="O4" s="409"/>
      <c r="P4" s="410"/>
      <c r="Q4" s="409"/>
      <c r="R4" s="409"/>
      <c r="S4" s="409"/>
      <c r="T4" s="409"/>
      <c r="U4" s="409"/>
      <c r="V4" s="409"/>
      <c r="W4" s="409"/>
      <c r="X4" s="409"/>
      <c r="Y4" s="409"/>
      <c r="Z4" s="409"/>
      <c r="AA4" s="409"/>
      <c r="AB4" s="411"/>
      <c r="AC4" s="118"/>
    </row>
    <row r="5" spans="1:32" x14ac:dyDescent="0.2">
      <c r="A5" s="117"/>
      <c r="B5" s="408" t="s">
        <v>93</v>
      </c>
      <c r="C5" s="409"/>
      <c r="D5" s="409"/>
      <c r="E5" s="409"/>
      <c r="F5" s="409"/>
      <c r="G5" s="409"/>
      <c r="H5" s="409"/>
      <c r="I5" s="409"/>
      <c r="J5" s="409"/>
      <c r="K5" s="409"/>
      <c r="L5" s="409"/>
      <c r="M5" s="144"/>
      <c r="N5" s="102"/>
      <c r="O5" s="22"/>
      <c r="P5" s="282"/>
      <c r="Q5" s="36"/>
      <c r="R5" s="102"/>
      <c r="S5" s="102"/>
      <c r="T5" s="102"/>
      <c r="U5" s="102"/>
      <c r="V5" s="102"/>
      <c r="W5" s="102"/>
      <c r="X5" s="102"/>
      <c r="Y5" s="102"/>
      <c r="Z5" s="102"/>
      <c r="AA5" s="102"/>
      <c r="AB5" s="108"/>
      <c r="AC5" s="118"/>
    </row>
    <row r="6" spans="1:32" x14ac:dyDescent="0.2">
      <c r="A6" s="117"/>
      <c r="B6" s="136" t="s">
        <v>87</v>
      </c>
      <c r="C6" s="409"/>
      <c r="D6" s="409"/>
      <c r="E6" s="409"/>
      <c r="F6" s="409"/>
      <c r="G6" s="409"/>
      <c r="H6" s="409"/>
      <c r="I6" s="409"/>
      <c r="J6" s="409"/>
      <c r="K6" s="409"/>
      <c r="L6" s="409"/>
      <c r="M6" s="409"/>
      <c r="N6" s="102"/>
      <c r="O6" s="22"/>
      <c r="P6" s="283"/>
      <c r="Q6" s="102"/>
      <c r="R6" s="102"/>
      <c r="S6" s="102"/>
      <c r="T6" s="102"/>
      <c r="U6" s="102"/>
      <c r="V6" s="102"/>
      <c r="W6" s="102"/>
      <c r="X6" s="102"/>
      <c r="Y6" s="102"/>
      <c r="Z6" s="102"/>
      <c r="AA6" s="102"/>
      <c r="AB6" s="108"/>
      <c r="AC6" s="118"/>
    </row>
    <row r="7" spans="1:32" x14ac:dyDescent="0.2">
      <c r="A7" s="117"/>
      <c r="B7" s="406" t="s">
        <v>138</v>
      </c>
      <c r="C7" s="409"/>
      <c r="D7" s="409"/>
      <c r="E7" s="409"/>
      <c r="F7" s="409"/>
      <c r="G7" s="409"/>
      <c r="H7" s="409"/>
      <c r="I7" s="409"/>
      <c r="J7" s="409"/>
      <c r="K7" s="409"/>
      <c r="L7" s="409"/>
      <c r="M7" s="409"/>
      <c r="N7" s="102"/>
      <c r="O7" s="22"/>
      <c r="P7" s="283"/>
      <c r="Q7" s="102"/>
      <c r="R7" s="102"/>
      <c r="S7" s="102"/>
      <c r="T7" s="102"/>
      <c r="U7" s="102"/>
      <c r="V7" s="102"/>
      <c r="W7" s="102"/>
      <c r="X7" s="102"/>
      <c r="Y7" s="102"/>
      <c r="Z7" s="102"/>
      <c r="AA7" s="102"/>
      <c r="AB7" s="108"/>
      <c r="AC7" s="118"/>
    </row>
    <row r="8" spans="1:32" x14ac:dyDescent="0.2">
      <c r="A8" s="117"/>
      <c r="B8" s="136" t="s">
        <v>99</v>
      </c>
      <c r="C8" s="409"/>
      <c r="D8" s="409"/>
      <c r="E8" s="409"/>
      <c r="F8" s="409"/>
      <c r="G8" s="409"/>
      <c r="H8" s="409"/>
      <c r="I8" s="409"/>
      <c r="J8" s="409"/>
      <c r="K8" s="409"/>
      <c r="L8" s="409"/>
      <c r="M8" s="409"/>
      <c r="N8" s="102"/>
      <c r="O8" s="22"/>
      <c r="P8" s="283"/>
      <c r="Q8" s="102"/>
      <c r="R8" s="102"/>
      <c r="S8" s="102"/>
      <c r="T8" s="102"/>
      <c r="U8" s="102"/>
      <c r="V8" s="102"/>
      <c r="W8" s="102"/>
      <c r="X8" s="102"/>
      <c r="Y8" s="102"/>
      <c r="Z8" s="102"/>
      <c r="AA8" s="102"/>
      <c r="AB8" s="108"/>
      <c r="AC8" s="118"/>
    </row>
    <row r="9" spans="1:32" x14ac:dyDescent="0.2">
      <c r="A9" s="117"/>
      <c r="B9" s="408" t="s">
        <v>96</v>
      </c>
      <c r="C9" s="409"/>
      <c r="D9" s="409"/>
      <c r="E9" s="409"/>
      <c r="F9" s="409"/>
      <c r="G9" s="409"/>
      <c r="H9" s="409"/>
      <c r="I9" s="409"/>
      <c r="J9" s="409"/>
      <c r="K9" s="409"/>
      <c r="L9" s="409"/>
      <c r="M9" s="409"/>
      <c r="N9" s="102"/>
      <c r="O9" s="22"/>
      <c r="P9" s="283"/>
      <c r="Q9" s="102"/>
      <c r="R9" s="102"/>
      <c r="S9" s="102"/>
      <c r="T9" s="102"/>
      <c r="U9" s="102"/>
      <c r="V9" s="102"/>
      <c r="W9" s="102"/>
      <c r="X9" s="102"/>
      <c r="Y9" s="102"/>
      <c r="Z9" s="102"/>
      <c r="AA9" s="102"/>
      <c r="AB9" s="108"/>
      <c r="AC9" s="118"/>
    </row>
    <row r="10" spans="1:32" x14ac:dyDescent="0.2">
      <c r="A10" s="119"/>
      <c r="B10" s="408" t="s">
        <v>88</v>
      </c>
      <c r="C10" s="409"/>
      <c r="D10" s="409"/>
      <c r="E10" s="409"/>
      <c r="F10" s="409"/>
      <c r="G10" s="409"/>
      <c r="H10" s="409"/>
      <c r="I10" s="409"/>
      <c r="J10" s="409"/>
      <c r="K10" s="409"/>
      <c r="L10" s="409"/>
      <c r="M10" s="409"/>
      <c r="N10" s="102"/>
      <c r="O10" s="22"/>
      <c r="P10" s="283"/>
      <c r="Q10" s="102"/>
      <c r="R10" s="102"/>
      <c r="S10" s="102"/>
      <c r="T10" s="102"/>
      <c r="U10" s="102"/>
      <c r="V10" s="102"/>
      <c r="W10" s="102"/>
      <c r="X10" s="102"/>
      <c r="Y10" s="102"/>
      <c r="Z10" s="102"/>
      <c r="AA10" s="102"/>
      <c r="AB10" s="108"/>
      <c r="AC10" s="120"/>
      <c r="AE10" s="34"/>
    </row>
    <row r="11" spans="1:32" x14ac:dyDescent="0.2">
      <c r="A11" s="119"/>
      <c r="B11" s="408" t="s">
        <v>97</v>
      </c>
      <c r="C11" s="409"/>
      <c r="D11" s="409"/>
      <c r="E11" s="409"/>
      <c r="F11" s="409"/>
      <c r="G11" s="409"/>
      <c r="H11" s="409"/>
      <c r="I11" s="409"/>
      <c r="J11" s="409"/>
      <c r="K11" s="409"/>
      <c r="L11" s="409"/>
      <c r="M11" s="409"/>
      <c r="N11" s="102"/>
      <c r="O11" s="22"/>
      <c r="P11" s="283"/>
      <c r="Q11" s="102"/>
      <c r="R11" s="102"/>
      <c r="S11" s="102"/>
      <c r="T11" s="102"/>
      <c r="U11" s="102"/>
      <c r="V11" s="102"/>
      <c r="W11" s="102"/>
      <c r="X11" s="102"/>
      <c r="Y11" s="102"/>
      <c r="Z11" s="102"/>
      <c r="AA11" s="102"/>
      <c r="AB11" s="108"/>
      <c r="AC11" s="121"/>
      <c r="AE11" s="34"/>
    </row>
    <row r="12" spans="1:32" x14ac:dyDescent="0.2">
      <c r="A12" s="126"/>
      <c r="B12" s="264" t="s">
        <v>95</v>
      </c>
      <c r="C12" s="265"/>
      <c r="D12" s="266"/>
      <c r="E12" s="266"/>
      <c r="F12" s="266"/>
      <c r="G12" s="266"/>
      <c r="H12" s="265"/>
      <c r="I12" s="266"/>
      <c r="J12" s="266"/>
      <c r="K12" s="266"/>
      <c r="L12" s="266"/>
      <c r="M12" s="263"/>
      <c r="N12" s="228"/>
      <c r="O12" s="267"/>
      <c r="P12" s="279"/>
      <c r="Q12" s="268"/>
      <c r="R12" s="268"/>
      <c r="S12" s="268"/>
      <c r="T12" s="268"/>
      <c r="U12" s="268"/>
      <c r="V12" s="268"/>
      <c r="W12" s="268"/>
      <c r="X12" s="268"/>
      <c r="Y12" s="268"/>
      <c r="Z12" s="268"/>
      <c r="AA12" s="268"/>
      <c r="AB12" s="108"/>
      <c r="AC12" s="121"/>
      <c r="AE12" s="34"/>
    </row>
    <row r="13" spans="1:32" ht="13.5" thickBot="1" x14ac:dyDescent="0.25">
      <c r="A13" s="126"/>
      <c r="B13" s="270" t="s">
        <v>2</v>
      </c>
      <c r="C13" s="265"/>
      <c r="D13" s="266"/>
      <c r="E13" s="266"/>
      <c r="F13" s="266"/>
      <c r="G13" s="266"/>
      <c r="H13" s="265"/>
      <c r="I13" s="272" t="s">
        <v>3</v>
      </c>
      <c r="J13" s="273"/>
      <c r="K13" s="273"/>
      <c r="L13" s="273"/>
      <c r="M13" s="274"/>
      <c r="N13" s="275"/>
      <c r="O13" s="276"/>
      <c r="Q13" s="268"/>
      <c r="S13" s="277" t="s">
        <v>79</v>
      </c>
      <c r="T13" s="277"/>
      <c r="U13" s="277"/>
      <c r="V13" s="268"/>
      <c r="X13" s="268"/>
      <c r="Y13" s="277" t="s">
        <v>69</v>
      </c>
      <c r="Z13" s="268"/>
      <c r="AA13" s="268"/>
      <c r="AB13" s="269"/>
      <c r="AC13" s="123"/>
      <c r="AE13" s="34"/>
    </row>
    <row r="14" spans="1:32" x14ac:dyDescent="0.2">
      <c r="A14" s="126"/>
      <c r="B14" s="271" t="s">
        <v>80</v>
      </c>
      <c r="C14" s="272"/>
      <c r="D14" s="266"/>
      <c r="E14" s="266"/>
      <c r="F14" s="266"/>
      <c r="G14" s="272"/>
      <c r="H14" s="272"/>
      <c r="I14" s="272" t="s">
        <v>81</v>
      </c>
      <c r="J14" s="272"/>
      <c r="K14" s="266"/>
      <c r="L14" s="266"/>
      <c r="M14" s="263"/>
      <c r="N14" s="228"/>
      <c r="O14" s="278"/>
      <c r="Q14" s="225"/>
      <c r="S14" s="343">
        <v>30</v>
      </c>
      <c r="T14" s="349"/>
      <c r="U14" s="350"/>
      <c r="V14" s="351"/>
      <c r="W14" s="352"/>
      <c r="X14" s="353"/>
      <c r="Y14" s="359"/>
      <c r="Z14" s="268"/>
      <c r="AA14" s="268"/>
      <c r="AB14" s="269"/>
      <c r="AC14" s="123"/>
      <c r="AE14" s="364"/>
      <c r="AF14" s="364"/>
    </row>
    <row r="15" spans="1:32" x14ac:dyDescent="0.2">
      <c r="A15" s="126"/>
      <c r="B15" s="271" t="s">
        <v>82</v>
      </c>
      <c r="C15" s="412"/>
      <c r="D15" s="35"/>
      <c r="E15" s="413"/>
      <c r="F15" s="413"/>
      <c r="G15" s="413"/>
      <c r="H15" s="413"/>
      <c r="I15" s="272" t="s">
        <v>70</v>
      </c>
      <c r="J15" s="413"/>
      <c r="K15" s="413"/>
      <c r="L15" s="413"/>
      <c r="M15" s="142"/>
      <c r="N15" s="143"/>
      <c r="O15" s="101"/>
      <c r="Q15" s="279"/>
      <c r="S15" s="344"/>
      <c r="T15" s="354"/>
      <c r="U15" s="355"/>
      <c r="V15" s="356"/>
      <c r="W15" s="357"/>
      <c r="X15" s="358"/>
      <c r="Y15" s="345">
        <v>1.23E-2</v>
      </c>
      <c r="Z15" s="225"/>
      <c r="AA15" s="225"/>
      <c r="AB15" s="109"/>
      <c r="AC15" s="125"/>
      <c r="AE15" s="364"/>
      <c r="AF15" s="364"/>
    </row>
    <row r="16" spans="1:32" x14ac:dyDescent="0.2">
      <c r="A16" s="126"/>
      <c r="B16" s="271" t="s">
        <v>83</v>
      </c>
      <c r="C16" s="412"/>
      <c r="D16" s="35"/>
      <c r="E16" s="413"/>
      <c r="F16" s="413"/>
      <c r="G16" s="413"/>
      <c r="H16" s="413"/>
      <c r="I16" s="272" t="s">
        <v>100</v>
      </c>
      <c r="J16" s="413"/>
      <c r="K16" s="413"/>
      <c r="L16" s="413"/>
      <c r="M16" s="142"/>
      <c r="N16" s="143"/>
      <c r="O16" s="101"/>
      <c r="Q16" s="279"/>
      <c r="S16" s="344"/>
      <c r="T16" s="354"/>
      <c r="U16" s="355"/>
      <c r="V16" s="356"/>
      <c r="W16" s="357"/>
      <c r="X16" s="358"/>
      <c r="Y16" s="345">
        <v>0.04</v>
      </c>
      <c r="Z16" s="225"/>
      <c r="AA16" s="225"/>
      <c r="AB16" s="109"/>
      <c r="AC16" s="125"/>
      <c r="AE16" s="364"/>
      <c r="AF16" s="364"/>
    </row>
    <row r="17" spans="1:32" x14ac:dyDescent="0.2">
      <c r="A17" s="126"/>
      <c r="B17" s="271" t="s">
        <v>84</v>
      </c>
      <c r="C17" s="412"/>
      <c r="D17" s="35"/>
      <c r="E17" s="413"/>
      <c r="F17" s="413"/>
      <c r="G17" s="413"/>
      <c r="H17" s="413"/>
      <c r="I17" s="272" t="s">
        <v>132</v>
      </c>
      <c r="J17" s="413"/>
      <c r="K17" s="413"/>
      <c r="L17" s="413"/>
      <c r="M17" s="142"/>
      <c r="N17" s="143"/>
      <c r="O17" s="101"/>
      <c r="Q17" s="279"/>
      <c r="S17" s="344"/>
      <c r="T17" s="354"/>
      <c r="U17" s="355"/>
      <c r="V17" s="356"/>
      <c r="W17" s="357"/>
      <c r="X17" s="358"/>
      <c r="Y17" s="345">
        <v>2.07E-2</v>
      </c>
      <c r="Z17" s="225"/>
      <c r="AA17" s="225"/>
      <c r="AB17" s="109"/>
      <c r="AC17" s="125"/>
      <c r="AE17" s="364"/>
      <c r="AF17" s="364"/>
    </row>
    <row r="18" spans="1:32" x14ac:dyDescent="0.2">
      <c r="A18" s="126"/>
      <c r="B18" s="271" t="s">
        <v>85</v>
      </c>
      <c r="C18" s="413"/>
      <c r="D18" s="413"/>
      <c r="E18" s="413"/>
      <c r="F18" s="413"/>
      <c r="G18" s="413"/>
      <c r="H18" s="413"/>
      <c r="I18" s="272" t="s">
        <v>109</v>
      </c>
      <c r="J18" s="413"/>
      <c r="K18" s="413"/>
      <c r="L18" s="413"/>
      <c r="M18" s="413"/>
      <c r="N18" s="413"/>
      <c r="O18" s="413"/>
      <c r="Q18" s="279"/>
      <c r="S18" s="344"/>
      <c r="T18" s="414"/>
      <c r="U18" s="415"/>
      <c r="V18" s="416"/>
      <c r="W18" s="357"/>
      <c r="X18" s="417"/>
      <c r="Y18" s="345">
        <f>LDI!C31</f>
        <v>5.6500000000000002E-2</v>
      </c>
      <c r="Z18" s="418"/>
      <c r="AA18" s="418"/>
      <c r="AB18" s="419"/>
      <c r="AC18" s="125"/>
      <c r="AE18" s="364"/>
      <c r="AF18" s="364"/>
    </row>
    <row r="19" spans="1:32" x14ac:dyDescent="0.2">
      <c r="A19" s="127"/>
      <c r="B19" s="271" t="s">
        <v>86</v>
      </c>
      <c r="C19" s="409"/>
      <c r="D19" s="413"/>
      <c r="E19" s="413"/>
      <c r="F19" s="413"/>
      <c r="G19" s="413"/>
      <c r="H19" s="413"/>
      <c r="I19" s="272" t="s">
        <v>102</v>
      </c>
      <c r="J19" s="413"/>
      <c r="K19" s="413"/>
      <c r="L19" s="413"/>
      <c r="M19" s="413"/>
      <c r="N19" s="413"/>
      <c r="O19" s="413"/>
      <c r="Q19" s="279"/>
      <c r="S19" s="344"/>
      <c r="T19" s="414"/>
      <c r="U19" s="415"/>
      <c r="V19" s="416"/>
      <c r="W19" s="357"/>
      <c r="X19" s="417"/>
      <c r="Y19" s="345">
        <v>7.3999999999999996E-2</v>
      </c>
      <c r="Z19" s="418"/>
      <c r="AA19" s="418"/>
      <c r="AB19" s="419"/>
      <c r="AC19" s="124"/>
      <c r="AE19" s="273"/>
      <c r="AF19" s="273"/>
    </row>
    <row r="20" spans="1:32" x14ac:dyDescent="0.2">
      <c r="A20" s="126"/>
      <c r="B20" s="271" t="s">
        <v>101</v>
      </c>
      <c r="C20" s="409"/>
      <c r="D20" s="413"/>
      <c r="E20" s="413"/>
      <c r="F20" s="413"/>
      <c r="G20" s="413"/>
      <c r="H20" s="413"/>
      <c r="I20" s="272" t="s">
        <v>92</v>
      </c>
      <c r="J20" s="413"/>
      <c r="K20" s="413"/>
      <c r="L20" s="413"/>
      <c r="M20" s="413"/>
      <c r="N20" s="413"/>
      <c r="O20" s="413"/>
      <c r="Q20" s="279"/>
      <c r="S20" s="346">
        <v>38.299999999999997</v>
      </c>
      <c r="T20" s="414"/>
      <c r="U20" s="415"/>
      <c r="V20" s="416"/>
      <c r="W20" s="357"/>
      <c r="X20" s="420"/>
      <c r="Y20" s="360"/>
      <c r="Z20" s="413"/>
      <c r="AA20" s="413"/>
      <c r="AB20" s="419"/>
      <c r="AC20" s="125"/>
      <c r="AE20" s="365"/>
      <c r="AF20" s="365"/>
    </row>
    <row r="21" spans="1:32" ht="13.5" thickBot="1" x14ac:dyDescent="0.25">
      <c r="A21" s="126"/>
      <c r="B21" s="271" t="s">
        <v>137</v>
      </c>
      <c r="C21" s="409"/>
      <c r="D21" s="413"/>
      <c r="E21" s="413"/>
      <c r="F21" s="413"/>
      <c r="G21" s="413"/>
      <c r="H21" s="413"/>
      <c r="I21" s="272" t="s">
        <v>114</v>
      </c>
      <c r="J21" s="413"/>
      <c r="K21" s="413"/>
      <c r="L21" s="413"/>
      <c r="M21" s="413"/>
      <c r="N21" s="413"/>
      <c r="O21" s="413"/>
      <c r="Q21" s="279"/>
      <c r="S21" s="347"/>
      <c r="T21" s="421"/>
      <c r="U21" s="422"/>
      <c r="V21" s="423"/>
      <c r="W21" s="423"/>
      <c r="X21" s="424"/>
      <c r="Y21" s="348">
        <f>((1+Y19)*(1+Y15)*(1+Y16+Y17)/(1-Y18))-1</f>
        <v>0.2223</v>
      </c>
      <c r="Z21" s="413"/>
      <c r="AA21" s="413"/>
      <c r="AB21" s="419"/>
      <c r="AC21" s="125"/>
    </row>
    <row r="22" spans="1:32" x14ac:dyDescent="0.2">
      <c r="A22" s="128"/>
      <c r="B22" s="271"/>
      <c r="C22" s="413"/>
      <c r="D22" s="413"/>
      <c r="E22" s="413"/>
      <c r="F22" s="413"/>
      <c r="G22" s="413"/>
      <c r="H22" s="413"/>
      <c r="I22" s="413"/>
      <c r="J22" s="413"/>
      <c r="K22" s="413"/>
      <c r="L22" s="413"/>
      <c r="M22" s="413"/>
      <c r="N22" s="413"/>
      <c r="O22" s="413"/>
      <c r="P22" s="425"/>
      <c r="Q22" s="413"/>
      <c r="R22" s="413"/>
      <c r="S22" s="413"/>
      <c r="T22" s="413"/>
      <c r="U22" s="413"/>
      <c r="V22" s="413"/>
      <c r="W22" s="413"/>
      <c r="X22" s="413"/>
      <c r="Y22" s="277"/>
      <c r="Z22" s="413"/>
      <c r="AA22" s="413"/>
      <c r="AB22" s="419"/>
      <c r="AC22" s="125"/>
    </row>
    <row r="23" spans="1:32" x14ac:dyDescent="0.2">
      <c r="A23" s="128"/>
      <c r="B23" s="338" t="s">
        <v>144</v>
      </c>
      <c r="C23" s="418"/>
      <c r="D23" s="418"/>
      <c r="E23" s="418"/>
      <c r="F23" s="418"/>
      <c r="G23" s="418"/>
      <c r="H23" s="418"/>
      <c r="I23" s="418"/>
      <c r="J23" s="418"/>
      <c r="K23" s="418"/>
      <c r="L23" s="418"/>
      <c r="M23" s="418"/>
      <c r="N23" s="418"/>
      <c r="O23" s="418"/>
      <c r="P23" s="426"/>
      <c r="Q23" s="418"/>
      <c r="R23" s="418"/>
      <c r="S23" s="418"/>
      <c r="T23" s="418"/>
      <c r="U23" s="418"/>
      <c r="V23" s="418"/>
      <c r="W23" s="418"/>
      <c r="X23" s="418"/>
      <c r="Y23" s="418"/>
      <c r="Z23" s="418"/>
      <c r="AA23" s="418"/>
      <c r="AB23" s="427"/>
      <c r="AC23" s="125"/>
    </row>
    <row r="24" spans="1:32" ht="13.5" thickBot="1" x14ac:dyDescent="0.25">
      <c r="A24" s="128"/>
      <c r="B24" s="600" t="s">
        <v>123</v>
      </c>
      <c r="C24" s="601"/>
      <c r="D24" s="601"/>
      <c r="E24" s="601"/>
      <c r="F24" s="601"/>
      <c r="G24" s="601"/>
      <c r="H24" s="601"/>
      <c r="I24" s="601"/>
      <c r="J24" s="601"/>
      <c r="K24" s="601"/>
      <c r="L24" s="601"/>
      <c r="M24" s="601"/>
      <c r="N24" s="601"/>
      <c r="O24" s="601"/>
      <c r="P24" s="601"/>
      <c r="Q24" s="601"/>
      <c r="R24" s="601"/>
      <c r="S24" s="601"/>
      <c r="T24" s="601"/>
      <c r="U24" s="601"/>
      <c r="V24" s="601"/>
      <c r="W24" s="601"/>
      <c r="X24" s="601"/>
      <c r="Y24" s="601"/>
      <c r="Z24" s="601"/>
      <c r="AA24" s="601"/>
      <c r="AB24" s="602"/>
      <c r="AC24" s="125"/>
    </row>
    <row r="25" spans="1:32" ht="13.5" thickBot="1" x14ac:dyDescent="0.25">
      <c r="A25" s="128"/>
      <c r="B25" s="338"/>
      <c r="C25" s="418"/>
      <c r="D25" s="418"/>
      <c r="E25" s="418"/>
      <c r="J25" s="366" t="s">
        <v>103</v>
      </c>
      <c r="K25" s="428"/>
      <c r="L25" s="429"/>
      <c r="M25" s="430"/>
      <c r="N25" s="367" t="s">
        <v>104</v>
      </c>
      <c r="O25" s="431"/>
      <c r="P25" s="431"/>
      <c r="Q25" s="432"/>
      <c r="R25" s="366" t="s">
        <v>105</v>
      </c>
      <c r="S25" s="428"/>
      <c r="T25" s="428"/>
      <c r="U25" s="430"/>
      <c r="V25" s="363" t="s">
        <v>106</v>
      </c>
      <c r="W25" s="418"/>
      <c r="X25" s="418"/>
      <c r="Y25" s="418"/>
      <c r="Z25" s="418"/>
      <c r="AA25" s="418"/>
      <c r="AB25" s="427"/>
      <c r="AC25" s="125"/>
    </row>
    <row r="26" spans="1:32" ht="13.5" thickBot="1" x14ac:dyDescent="0.25">
      <c r="A26" s="128"/>
      <c r="B26" s="136"/>
      <c r="C26" s="366" t="s">
        <v>107</v>
      </c>
      <c r="D26" s="428"/>
      <c r="E26" s="428"/>
      <c r="F26" s="303"/>
      <c r="G26" s="303"/>
      <c r="H26" s="303"/>
      <c r="I26" s="314"/>
      <c r="J26" s="594">
        <v>5.8999999999999999E-3</v>
      </c>
      <c r="K26" s="595"/>
      <c r="L26" s="595"/>
      <c r="M26" s="596"/>
      <c r="N26" s="594">
        <v>1.23E-2</v>
      </c>
      <c r="O26" s="595"/>
      <c r="P26" s="595"/>
      <c r="Q26" s="596"/>
      <c r="R26" s="594">
        <v>1.3899999999999999E-2</v>
      </c>
      <c r="S26" s="595"/>
      <c r="T26" s="595"/>
      <c r="U26" s="596"/>
      <c r="V26" s="363" t="s">
        <v>106</v>
      </c>
      <c r="W26" s="418"/>
      <c r="X26" s="418"/>
      <c r="Y26" s="418"/>
      <c r="Z26" s="418"/>
      <c r="AA26" s="418"/>
      <c r="AB26" s="427"/>
      <c r="AC26" s="125"/>
    </row>
    <row r="27" spans="1:32" ht="13.5" thickBot="1" x14ac:dyDescent="0.25">
      <c r="A27" s="128"/>
      <c r="B27" s="136"/>
      <c r="C27" s="366" t="s">
        <v>108</v>
      </c>
      <c r="D27" s="428"/>
      <c r="E27" s="428"/>
      <c r="F27" s="303"/>
      <c r="G27" s="303"/>
      <c r="H27" s="303"/>
      <c r="I27" s="314"/>
      <c r="J27" s="594">
        <v>0.03</v>
      </c>
      <c r="K27" s="595"/>
      <c r="L27" s="595"/>
      <c r="M27" s="596"/>
      <c r="N27" s="594">
        <v>0.04</v>
      </c>
      <c r="O27" s="595"/>
      <c r="P27" s="595"/>
      <c r="Q27" s="596"/>
      <c r="R27" s="594">
        <v>5.5E-2</v>
      </c>
      <c r="S27" s="595"/>
      <c r="T27" s="595"/>
      <c r="U27" s="596"/>
      <c r="V27" s="363" t="s">
        <v>106</v>
      </c>
      <c r="W27" s="418"/>
      <c r="X27" s="418"/>
      <c r="Y27" s="418"/>
      <c r="Z27" s="418"/>
      <c r="AA27" s="418"/>
      <c r="AB27" s="427"/>
      <c r="AC27" s="125"/>
    </row>
    <row r="28" spans="1:32" ht="13.5" thickBot="1" x14ac:dyDescent="0.25">
      <c r="A28" s="128"/>
      <c r="B28" s="136"/>
      <c r="C28" s="366" t="s">
        <v>136</v>
      </c>
      <c r="D28" s="428"/>
      <c r="E28" s="428"/>
      <c r="F28" s="303"/>
      <c r="G28" s="303"/>
      <c r="H28" s="303"/>
      <c r="I28" s="314"/>
      <c r="J28" s="594">
        <v>1.77E-2</v>
      </c>
      <c r="K28" s="595"/>
      <c r="L28" s="595"/>
      <c r="M28" s="596"/>
      <c r="N28" s="594">
        <v>2.07E-2</v>
      </c>
      <c r="O28" s="595"/>
      <c r="P28" s="595"/>
      <c r="Q28" s="596"/>
      <c r="R28" s="594">
        <v>2.2700000000000001E-2</v>
      </c>
      <c r="S28" s="595"/>
      <c r="T28" s="595"/>
      <c r="U28" s="596"/>
      <c r="V28" s="363"/>
      <c r="W28" s="418"/>
      <c r="X28" s="418"/>
      <c r="Y28" s="418"/>
      <c r="Z28" s="418"/>
      <c r="AA28" s="418"/>
      <c r="AB28" s="427"/>
      <c r="AC28" s="125"/>
    </row>
    <row r="29" spans="1:32" ht="13.5" thickBot="1" x14ac:dyDescent="0.25">
      <c r="A29" s="128"/>
      <c r="B29" s="136"/>
      <c r="C29" s="366" t="s">
        <v>119</v>
      </c>
      <c r="D29" s="428"/>
      <c r="E29" s="428"/>
      <c r="F29" s="303"/>
      <c r="G29" s="303"/>
      <c r="H29" s="303"/>
      <c r="I29" s="314"/>
      <c r="J29" s="594">
        <v>6.1600000000000002E-2</v>
      </c>
      <c r="K29" s="595"/>
      <c r="L29" s="595"/>
      <c r="M29" s="596"/>
      <c r="N29" s="594">
        <v>7.3999999999999996E-2</v>
      </c>
      <c r="O29" s="595"/>
      <c r="P29" s="595"/>
      <c r="Q29" s="596"/>
      <c r="R29" s="594">
        <v>8.9599999999999999E-2</v>
      </c>
      <c r="S29" s="595"/>
      <c r="T29" s="595"/>
      <c r="U29" s="596"/>
      <c r="V29" s="363" t="s">
        <v>106</v>
      </c>
      <c r="W29" s="418"/>
      <c r="X29" s="418"/>
      <c r="Y29" s="418"/>
      <c r="Z29" s="418"/>
      <c r="AA29" s="418"/>
      <c r="AB29" s="427"/>
      <c r="AC29" s="125"/>
    </row>
    <row r="30" spans="1:32" ht="13.5" thickBot="1" x14ac:dyDescent="0.25">
      <c r="A30" s="128"/>
      <c r="B30" s="136"/>
      <c r="C30" s="366" t="s">
        <v>109</v>
      </c>
      <c r="D30" s="428"/>
      <c r="E30" s="428"/>
      <c r="F30" s="303"/>
      <c r="G30" s="303"/>
      <c r="H30" s="303"/>
      <c r="I30" s="314"/>
      <c r="J30" s="433"/>
      <c r="K30" s="428"/>
      <c r="L30" s="428"/>
      <c r="M30" s="430"/>
      <c r="N30" s="433"/>
      <c r="O30" s="428"/>
      <c r="P30" s="428"/>
      <c r="Q30" s="430"/>
      <c r="R30" s="433"/>
      <c r="S30" s="428"/>
      <c r="T30" s="428"/>
      <c r="U30" s="430"/>
      <c r="V30" s="363" t="s">
        <v>106</v>
      </c>
      <c r="W30" s="418"/>
      <c r="X30" s="418"/>
      <c r="Y30" s="418"/>
      <c r="Z30" s="418"/>
      <c r="AA30" s="418"/>
      <c r="AB30" s="427"/>
      <c r="AC30" s="125"/>
    </row>
    <row r="31" spans="1:32" ht="13.5" thickBot="1" x14ac:dyDescent="0.25">
      <c r="A31" s="128"/>
      <c r="B31" s="136"/>
      <c r="C31" s="366" t="s">
        <v>94</v>
      </c>
      <c r="D31" s="428"/>
      <c r="E31" s="428"/>
      <c r="F31" s="303"/>
      <c r="G31" s="303"/>
      <c r="H31" s="303"/>
      <c r="I31" s="314"/>
      <c r="J31" s="597" t="s">
        <v>112</v>
      </c>
      <c r="K31" s="598"/>
      <c r="L31" s="598"/>
      <c r="M31" s="599"/>
      <c r="N31" s="597" t="s">
        <v>112</v>
      </c>
      <c r="O31" s="598"/>
      <c r="P31" s="598"/>
      <c r="Q31" s="599"/>
      <c r="R31" s="597" t="s">
        <v>112</v>
      </c>
      <c r="S31" s="598"/>
      <c r="T31" s="598"/>
      <c r="U31" s="599"/>
      <c r="V31" s="363" t="s">
        <v>106</v>
      </c>
      <c r="W31" s="418"/>
      <c r="X31" s="418"/>
      <c r="Y31" s="418"/>
      <c r="Z31" s="418"/>
      <c r="AA31" s="418"/>
      <c r="AB31" s="427"/>
      <c r="AC31" s="125"/>
    </row>
    <row r="32" spans="1:32" ht="13.5" thickBot="1" x14ac:dyDescent="0.25">
      <c r="A32" s="128"/>
      <c r="B32" s="136"/>
      <c r="C32" s="366" t="s">
        <v>110</v>
      </c>
      <c r="D32" s="428"/>
      <c r="E32" s="428"/>
      <c r="F32" s="303"/>
      <c r="G32" s="303"/>
      <c r="H32" s="303"/>
      <c r="I32" s="314"/>
      <c r="J32" s="597" t="s">
        <v>113</v>
      </c>
      <c r="K32" s="598"/>
      <c r="L32" s="598"/>
      <c r="M32" s="599"/>
      <c r="N32" s="597" t="s">
        <v>113</v>
      </c>
      <c r="O32" s="598"/>
      <c r="P32" s="598"/>
      <c r="Q32" s="599"/>
      <c r="R32" s="597" t="s">
        <v>113</v>
      </c>
      <c r="S32" s="598"/>
      <c r="T32" s="598"/>
      <c r="U32" s="599"/>
      <c r="V32" s="363" t="s">
        <v>106</v>
      </c>
      <c r="W32" s="418"/>
      <c r="X32" s="418"/>
      <c r="Y32" s="418"/>
      <c r="Z32" s="418"/>
      <c r="AA32" s="418"/>
      <c r="AB32" s="427"/>
      <c r="AC32" s="125"/>
    </row>
    <row r="33" spans="1:29" ht="13.5" thickBot="1" x14ac:dyDescent="0.25">
      <c r="A33" s="128"/>
      <c r="B33" s="136"/>
      <c r="C33" s="366" t="s">
        <v>111</v>
      </c>
      <c r="D33" s="428"/>
      <c r="E33" s="428"/>
      <c r="F33" s="303"/>
      <c r="G33" s="303"/>
      <c r="H33" s="303"/>
      <c r="I33" s="314"/>
      <c r="J33" s="597" t="s">
        <v>135</v>
      </c>
      <c r="K33" s="598"/>
      <c r="L33" s="598"/>
      <c r="M33" s="599"/>
      <c r="N33" s="597" t="s">
        <v>135</v>
      </c>
      <c r="O33" s="598"/>
      <c r="P33" s="598"/>
      <c r="Q33" s="599"/>
      <c r="R33" s="597" t="s">
        <v>135</v>
      </c>
      <c r="S33" s="598"/>
      <c r="T33" s="598"/>
      <c r="U33" s="599"/>
      <c r="V33" s="363"/>
      <c r="W33" s="418"/>
      <c r="X33" s="418"/>
      <c r="Y33" s="418"/>
      <c r="Z33" s="418"/>
      <c r="AA33" s="418"/>
      <c r="AB33" s="427"/>
      <c r="AC33" s="125"/>
    </row>
    <row r="34" spans="1:29" ht="13.5" thickBot="1" x14ac:dyDescent="0.25">
      <c r="A34" s="128"/>
      <c r="B34" s="136"/>
      <c r="C34" s="366" t="s">
        <v>142</v>
      </c>
      <c r="D34" s="428"/>
      <c r="E34" s="428"/>
      <c r="F34" s="303"/>
      <c r="G34" s="303"/>
      <c r="H34" s="303"/>
      <c r="I34" s="314"/>
      <c r="J34" s="597" t="s">
        <v>145</v>
      </c>
      <c r="K34" s="598"/>
      <c r="L34" s="598"/>
      <c r="M34" s="599"/>
      <c r="N34" s="597" t="s">
        <v>145</v>
      </c>
      <c r="O34" s="598"/>
      <c r="P34" s="598"/>
      <c r="Q34" s="599"/>
      <c r="R34" s="597" t="s">
        <v>145</v>
      </c>
      <c r="S34" s="598"/>
      <c r="T34" s="598"/>
      <c r="U34" s="599"/>
      <c r="V34" s="363" t="s">
        <v>106</v>
      </c>
      <c r="W34" s="418"/>
      <c r="X34" s="418"/>
      <c r="Y34" s="418"/>
      <c r="Z34" s="418"/>
      <c r="AA34" s="418"/>
      <c r="AB34" s="427"/>
      <c r="AC34" s="125"/>
    </row>
    <row r="35" spans="1:29" ht="13.5" thickBot="1" x14ac:dyDescent="0.25">
      <c r="A35" s="128"/>
      <c r="B35" s="136"/>
      <c r="C35" s="366" t="s">
        <v>7</v>
      </c>
      <c r="D35" s="428"/>
      <c r="E35" s="428"/>
      <c r="F35" s="303"/>
      <c r="G35" s="303"/>
      <c r="H35" s="303"/>
      <c r="I35" s="314"/>
      <c r="J35" s="603">
        <v>0.2389</v>
      </c>
      <c r="K35" s="604"/>
      <c r="L35" s="604"/>
      <c r="M35" s="605"/>
      <c r="N35" s="603">
        <v>0.27639999999999998</v>
      </c>
      <c r="O35" s="604"/>
      <c r="P35" s="604"/>
      <c r="Q35" s="605"/>
      <c r="R35" s="603">
        <v>0.31929999999999997</v>
      </c>
      <c r="S35" s="604"/>
      <c r="T35" s="604"/>
      <c r="U35" s="605"/>
      <c r="V35" s="363" t="s">
        <v>106</v>
      </c>
      <c r="W35" s="418"/>
      <c r="X35" s="418"/>
      <c r="Y35" s="418"/>
      <c r="Z35" s="418"/>
      <c r="AA35" s="418"/>
      <c r="AB35" s="427"/>
      <c r="AC35" s="125"/>
    </row>
    <row r="36" spans="1:29" x14ac:dyDescent="0.2">
      <c r="A36" s="128"/>
      <c r="B36" s="434"/>
      <c r="C36" s="418"/>
      <c r="D36" s="418"/>
      <c r="E36" s="418"/>
      <c r="F36" s="25"/>
      <c r="G36" s="25"/>
      <c r="H36" s="25"/>
      <c r="I36" s="25"/>
      <c r="J36" s="418"/>
      <c r="K36" s="418"/>
      <c r="L36" s="418"/>
      <c r="M36" s="418"/>
      <c r="N36" s="418"/>
      <c r="O36" s="418"/>
      <c r="P36" s="418"/>
      <c r="Q36" s="418"/>
      <c r="R36" s="418"/>
      <c r="S36" s="418"/>
      <c r="T36" s="418"/>
      <c r="U36" s="418"/>
      <c r="V36" s="363"/>
      <c r="W36" s="418"/>
      <c r="X36" s="418"/>
      <c r="Y36" s="418"/>
      <c r="Z36" s="418"/>
      <c r="AA36" s="418"/>
      <c r="AB36" s="427"/>
      <c r="AC36" s="125"/>
    </row>
    <row r="37" spans="1:29" x14ac:dyDescent="0.2">
      <c r="A37" s="128"/>
      <c r="B37" s="606" t="s">
        <v>150</v>
      </c>
      <c r="C37" s="601"/>
      <c r="D37" s="601"/>
      <c r="E37" s="601"/>
      <c r="F37" s="601"/>
      <c r="G37" s="601"/>
      <c r="H37" s="601"/>
      <c r="I37" s="601"/>
      <c r="J37" s="601"/>
      <c r="K37" s="601"/>
      <c r="L37" s="601"/>
      <c r="M37" s="601"/>
      <c r="N37" s="601"/>
      <c r="O37" s="601"/>
      <c r="P37" s="601"/>
      <c r="Q37" s="601"/>
      <c r="R37" s="601"/>
      <c r="S37" s="601"/>
      <c r="T37" s="601"/>
      <c r="U37" s="601"/>
      <c r="V37" s="601"/>
      <c r="W37" s="601"/>
      <c r="X37" s="601"/>
      <c r="Y37" s="601"/>
      <c r="Z37" s="601"/>
      <c r="AA37" s="601"/>
      <c r="AB37" s="602"/>
      <c r="AC37" s="125"/>
    </row>
    <row r="38" spans="1:29" x14ac:dyDescent="0.2">
      <c r="A38" s="128"/>
      <c r="B38" s="337"/>
      <c r="C38" s="265"/>
      <c r="D38" s="265"/>
      <c r="E38" s="265"/>
      <c r="F38" s="265"/>
      <c r="G38" s="265"/>
      <c r="H38" s="265"/>
      <c r="I38" s="265"/>
      <c r="J38" s="265"/>
      <c r="K38" s="265"/>
      <c r="L38" s="265"/>
      <c r="M38" s="265"/>
      <c r="N38" s="265"/>
      <c r="O38" s="265"/>
      <c r="P38" s="287"/>
      <c r="Q38" s="265"/>
      <c r="R38" s="265"/>
      <c r="S38" s="265"/>
      <c r="T38" s="265"/>
      <c r="U38" s="265"/>
      <c r="V38" s="265"/>
      <c r="W38" s="265"/>
      <c r="X38" s="265"/>
      <c r="Y38" s="265"/>
      <c r="Z38" s="265"/>
      <c r="AA38" s="265"/>
      <c r="AB38" s="288"/>
      <c r="AC38" s="125"/>
    </row>
    <row r="39" spans="1:29" x14ac:dyDescent="0.2">
      <c r="A39" s="128"/>
      <c r="B39" s="337"/>
      <c r="C39" s="413"/>
      <c r="D39" s="413"/>
      <c r="E39" s="413"/>
      <c r="F39" s="413"/>
      <c r="G39" s="413"/>
      <c r="H39" s="413"/>
      <c r="I39" s="413"/>
      <c r="J39" s="413"/>
      <c r="K39" s="413"/>
      <c r="L39" s="413"/>
      <c r="M39" s="413"/>
      <c r="N39" s="413"/>
      <c r="O39" s="413"/>
      <c r="P39" s="425"/>
      <c r="Q39" s="413"/>
      <c r="R39" s="413"/>
      <c r="S39" s="413"/>
      <c r="T39" s="413"/>
      <c r="U39" s="413"/>
      <c r="V39" s="413"/>
      <c r="W39" s="413"/>
      <c r="X39" s="413"/>
      <c r="Y39" s="413"/>
      <c r="Z39" s="413"/>
      <c r="AA39" s="413"/>
      <c r="AB39" s="419"/>
      <c r="AC39" s="125"/>
    </row>
    <row r="40" spans="1:29" x14ac:dyDescent="0.2">
      <c r="A40" s="126"/>
      <c r="B40" s="111"/>
      <c r="C40" s="112"/>
      <c r="D40" s="113"/>
      <c r="E40" s="113"/>
      <c r="F40" s="113"/>
      <c r="G40" s="113"/>
      <c r="H40" s="113"/>
      <c r="I40" s="113"/>
      <c r="J40" s="113"/>
      <c r="K40" s="113"/>
      <c r="L40" s="113"/>
      <c r="M40" s="113"/>
      <c r="N40" s="113"/>
      <c r="O40" s="113"/>
      <c r="P40" s="284"/>
      <c r="Q40" s="113"/>
      <c r="R40" s="113"/>
      <c r="S40" s="113"/>
      <c r="T40" s="113"/>
      <c r="U40" s="113"/>
      <c r="V40" s="113"/>
      <c r="W40" s="113"/>
      <c r="X40" s="113"/>
      <c r="Y40" s="113"/>
      <c r="Z40" s="113"/>
      <c r="AA40" s="113"/>
      <c r="AB40" s="134"/>
      <c r="AC40" s="124"/>
    </row>
    <row r="41" spans="1:29" x14ac:dyDescent="0.2">
      <c r="A41" s="129"/>
      <c r="B41" s="130"/>
      <c r="C41" s="131"/>
      <c r="D41" s="132"/>
      <c r="E41" s="132"/>
      <c r="F41" s="132"/>
      <c r="G41" s="132"/>
      <c r="H41" s="132"/>
      <c r="I41" s="132"/>
      <c r="J41" s="132"/>
      <c r="K41" s="132"/>
      <c r="L41" s="132"/>
      <c r="M41" s="132"/>
      <c r="N41" s="132"/>
      <c r="O41" s="132"/>
      <c r="P41" s="285"/>
      <c r="Q41" s="132"/>
      <c r="R41" s="132"/>
      <c r="S41" s="132"/>
      <c r="T41" s="132"/>
      <c r="U41" s="132"/>
      <c r="V41" s="132"/>
      <c r="W41" s="132"/>
      <c r="X41" s="132"/>
      <c r="Y41" s="132"/>
      <c r="Z41" s="132"/>
      <c r="AA41" s="132"/>
      <c r="AB41" s="132"/>
      <c r="AC41" s="133"/>
    </row>
  </sheetData>
  <sheetProtection password="8C31" sheet="1"/>
  <mergeCells count="29">
    <mergeCell ref="J35:M35"/>
    <mergeCell ref="N35:Q35"/>
    <mergeCell ref="R35:U35"/>
    <mergeCell ref="B37:AB37"/>
    <mergeCell ref="J34:M34"/>
    <mergeCell ref="N34:Q34"/>
    <mergeCell ref="R34:U34"/>
    <mergeCell ref="B24:AB24"/>
    <mergeCell ref="R28:U28"/>
    <mergeCell ref="J26:M26"/>
    <mergeCell ref="J27:M27"/>
    <mergeCell ref="J28:M28"/>
    <mergeCell ref="N26:Q26"/>
    <mergeCell ref="N27:Q27"/>
    <mergeCell ref="N28:Q28"/>
    <mergeCell ref="R26:U26"/>
    <mergeCell ref="R27:U27"/>
    <mergeCell ref="R29:U29"/>
    <mergeCell ref="R33:U33"/>
    <mergeCell ref="J31:M31"/>
    <mergeCell ref="J32:M32"/>
    <mergeCell ref="J33:M33"/>
    <mergeCell ref="N31:Q31"/>
    <mergeCell ref="N32:Q32"/>
    <mergeCell ref="N33:Q33"/>
    <mergeCell ref="R31:U31"/>
    <mergeCell ref="N29:Q29"/>
    <mergeCell ref="J29:M29"/>
    <mergeCell ref="R32:U32"/>
  </mergeCells>
  <phoneticPr fontId="8" type="noConversion"/>
  <pageMargins left="0.78740157499999996" right="0.78740157499999996" top="0.984251969" bottom="0.984251969" header="0.49212598499999999" footer="0.49212598499999999"/>
  <pageSetup paperSize="9" scale="86" orientation="portrait" horizont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4"/>
  <sheetViews>
    <sheetView showGridLines="0" showZeros="0" view="pageBreakPreview" topLeftCell="A18" zoomScale="130" zoomScaleNormal="100" zoomScaleSheetLayoutView="130" workbookViewId="0">
      <selection activeCell="G18" sqref="G18"/>
    </sheetView>
  </sheetViews>
  <sheetFormatPr defaultRowHeight="12.75" x14ac:dyDescent="0.2"/>
  <cols>
    <col min="1" max="2" width="11" style="1" customWidth="1"/>
    <col min="3" max="3" width="13.140625" style="1" bestFit="1" customWidth="1"/>
    <col min="4" max="5" width="11" style="1" customWidth="1"/>
    <col min="6" max="6" width="11.140625" style="1" customWidth="1"/>
    <col min="7" max="7" width="20.7109375" style="1" customWidth="1"/>
    <col min="8" max="16384" width="9.140625" style="1"/>
  </cols>
  <sheetData>
    <row r="1" spans="1:7" ht="13.5" customHeight="1" x14ac:dyDescent="0.2">
      <c r="A1" s="255"/>
      <c r="B1" s="243"/>
      <c r="C1" s="244"/>
      <c r="D1" s="245"/>
      <c r="E1" s="246"/>
      <c r="F1" s="246"/>
      <c r="G1" s="247"/>
    </row>
    <row r="2" spans="1:7" ht="15.75" customHeight="1" x14ac:dyDescent="0.2">
      <c r="A2" s="255"/>
      <c r="B2" s="243"/>
      <c r="C2" s="244"/>
      <c r="D2" s="245"/>
      <c r="E2" s="246"/>
      <c r="F2" s="246"/>
      <c r="G2" s="247"/>
    </row>
    <row r="3" spans="1:7" ht="13.5" customHeight="1" x14ac:dyDescent="0.2">
      <c r="A3" s="255"/>
      <c r="B3" s="243"/>
      <c r="C3" s="244"/>
      <c r="D3" s="245"/>
      <c r="E3" s="246"/>
      <c r="F3" s="246"/>
      <c r="G3" s="247"/>
    </row>
    <row r="4" spans="1:7" ht="13.5" customHeight="1" x14ac:dyDescent="0.2">
      <c r="A4" s="248"/>
      <c r="B4" s="243"/>
      <c r="C4" s="244"/>
      <c r="D4" s="245"/>
      <c r="E4" s="246"/>
      <c r="F4" s="246"/>
      <c r="G4" s="247"/>
    </row>
    <row r="5" spans="1:7" ht="15.75" customHeight="1" x14ac:dyDescent="0.2">
      <c r="A5" s="243"/>
      <c r="B5" s="243"/>
      <c r="C5" s="244"/>
      <c r="D5" s="245"/>
      <c r="E5" s="246"/>
      <c r="F5" s="246"/>
      <c r="G5" s="247"/>
    </row>
    <row r="6" spans="1:7" ht="15.75" hidden="1" customHeight="1" x14ac:dyDescent="0.2">
      <c r="A6" s="243"/>
      <c r="B6" s="243"/>
      <c r="C6" s="244"/>
      <c r="D6" s="245"/>
      <c r="E6" s="246"/>
      <c r="F6" s="246"/>
      <c r="G6" s="247"/>
    </row>
    <row r="7" spans="1:7" hidden="1" x14ac:dyDescent="0.2">
      <c r="A7" s="243"/>
      <c r="B7" s="243"/>
      <c r="C7" s="244"/>
      <c r="D7" s="245"/>
      <c r="E7" s="246"/>
      <c r="F7" s="246"/>
      <c r="G7" s="247"/>
    </row>
    <row r="8" spans="1:7" x14ac:dyDescent="0.2">
      <c r="A8" s="249" t="s">
        <v>121</v>
      </c>
      <c r="B8" s="249"/>
      <c r="C8" s="250"/>
      <c r="D8" s="250"/>
      <c r="E8" s="251"/>
      <c r="F8" s="251"/>
      <c r="G8" s="252"/>
    </row>
    <row r="9" spans="1:7" x14ac:dyDescent="0.2">
      <c r="A9" s="248"/>
      <c r="B9" s="243"/>
      <c r="C9" s="244"/>
      <c r="D9" s="245"/>
      <c r="E9" s="246"/>
      <c r="F9" s="246"/>
      <c r="G9" s="247"/>
    </row>
    <row r="10" spans="1:7" x14ac:dyDescent="0.2">
      <c r="A10" s="148" t="s">
        <v>34</v>
      </c>
      <c r="B10" s="2" t="str">
        <f>Planilha!D10</f>
        <v>REFORMA CAMPOS MARÉ PRÉDIO 143 - P07 EXPANSÃO</v>
      </c>
      <c r="C10" s="244"/>
      <c r="D10" s="245"/>
      <c r="E10" s="246"/>
      <c r="F10" s="253"/>
      <c r="G10" s="247"/>
    </row>
    <row r="11" spans="1:7" hidden="1" x14ac:dyDescent="0.2">
      <c r="A11" s="254"/>
      <c r="B11" s="2">
        <f>Planilha!D11</f>
        <v>0</v>
      </c>
      <c r="C11" s="244"/>
      <c r="D11" s="245"/>
      <c r="E11" s="246"/>
      <c r="F11" s="253"/>
      <c r="G11" s="247"/>
    </row>
    <row r="12" spans="1:7" hidden="1" x14ac:dyDescent="0.2">
      <c r="A12" s="254"/>
      <c r="B12" s="2">
        <f>Planilha!D12</f>
        <v>0</v>
      </c>
      <c r="C12" s="244"/>
      <c r="D12" s="245"/>
      <c r="E12" s="245"/>
      <c r="F12" s="245"/>
      <c r="G12" s="245"/>
    </row>
    <row r="13" spans="1:7" x14ac:dyDescent="0.2">
      <c r="A13" s="1" t="s">
        <v>68</v>
      </c>
      <c r="B13" s="2" t="str">
        <f>Planilha!D13</f>
        <v>EXPANSÃO</v>
      </c>
      <c r="C13" s="244"/>
      <c r="D13" s="245"/>
      <c r="E13" s="246"/>
      <c r="F13" s="246"/>
      <c r="G13" s="247"/>
    </row>
    <row r="14" spans="1:7" x14ac:dyDescent="0.2">
      <c r="A14" s="148" t="s">
        <v>36</v>
      </c>
      <c r="B14" s="243">
        <f>Planilha!D14</f>
        <v>0</v>
      </c>
      <c r="C14" s="244"/>
      <c r="D14" s="245"/>
      <c r="E14" s="246"/>
      <c r="F14" s="246"/>
      <c r="G14" s="247"/>
    </row>
    <row r="15" spans="1:7" ht="13.5" thickBot="1" x14ac:dyDescent="0.25"/>
    <row r="16" spans="1:7" ht="13.5" thickBot="1" x14ac:dyDescent="0.25">
      <c r="A16" s="455" t="s">
        <v>120</v>
      </c>
      <c r="B16" s="456"/>
      <c r="C16" s="456"/>
      <c r="D16" s="456"/>
      <c r="E16" s="456"/>
      <c r="F16" s="456"/>
      <c r="G16" s="457"/>
    </row>
    <row r="17" spans="1:7" ht="13.5" thickBot="1" x14ac:dyDescent="0.25">
      <c r="A17" s="301" t="s">
        <v>66</v>
      </c>
      <c r="B17" s="299" t="s">
        <v>3</v>
      </c>
      <c r="C17" s="303"/>
      <c r="D17" s="303"/>
      <c r="E17" s="303"/>
      <c r="F17" s="303"/>
      <c r="G17" s="304" t="s">
        <v>69</v>
      </c>
    </row>
    <row r="18" spans="1:7" x14ac:dyDescent="0.2">
      <c r="A18" s="305">
        <v>1</v>
      </c>
      <c r="B18" s="342" t="s">
        <v>70</v>
      </c>
      <c r="C18" s="306"/>
      <c r="D18" s="306"/>
      <c r="E18" s="307"/>
      <c r="F18" s="306"/>
      <c r="G18" s="368">
        <v>1.23E-2</v>
      </c>
    </row>
    <row r="19" spans="1:7" x14ac:dyDescent="0.2">
      <c r="A19" s="395">
        <v>2</v>
      </c>
      <c r="B19" s="398" t="s">
        <v>100</v>
      </c>
      <c r="C19" s="236"/>
      <c r="D19" s="236"/>
      <c r="E19" s="399"/>
      <c r="F19" s="236"/>
      <c r="G19" s="397">
        <v>4.4600000000000001E-2</v>
      </c>
    </row>
    <row r="20" spans="1:7" x14ac:dyDescent="0.2">
      <c r="A20" s="404">
        <v>3</v>
      </c>
      <c r="B20" s="394"/>
      <c r="C20" s="403" t="s">
        <v>132</v>
      </c>
      <c r="D20" s="306"/>
      <c r="E20" s="401"/>
      <c r="F20" s="402"/>
      <c r="G20" s="368">
        <v>2.07E-2</v>
      </c>
    </row>
    <row r="21" spans="1:7" x14ac:dyDescent="0.2">
      <c r="A21" s="395">
        <v>4</v>
      </c>
      <c r="B21" s="328" t="s">
        <v>71</v>
      </c>
      <c r="C21" s="328"/>
      <c r="D21" s="328"/>
      <c r="E21" s="400"/>
      <c r="F21" s="328"/>
      <c r="G21" s="331">
        <f>C31</f>
        <v>5.6500000000000002E-2</v>
      </c>
    </row>
    <row r="22" spans="1:7" ht="13.5" thickBot="1" x14ac:dyDescent="0.25">
      <c r="A22" s="396">
        <v>5</v>
      </c>
      <c r="B22" s="308" t="s">
        <v>102</v>
      </c>
      <c r="C22" s="308"/>
      <c r="D22" s="308"/>
      <c r="E22" s="309"/>
      <c r="F22" s="308"/>
      <c r="G22" s="369">
        <v>7.3999999999999996E-2</v>
      </c>
    </row>
    <row r="23" spans="1:7" hidden="1" x14ac:dyDescent="0.2"/>
    <row r="24" spans="1:7" ht="13.5" thickBot="1" x14ac:dyDescent="0.25"/>
    <row r="25" spans="1:7" ht="13.5" thickBot="1" x14ac:dyDescent="0.25">
      <c r="A25" s="298" t="s">
        <v>72</v>
      </c>
      <c r="B25" s="299"/>
      <c r="C25" s="299"/>
      <c r="D25" s="299"/>
      <c r="E25" s="299"/>
      <c r="F25" s="299"/>
      <c r="G25" s="300"/>
    </row>
    <row r="26" spans="1:7" ht="13.5" thickBot="1" x14ac:dyDescent="0.25">
      <c r="A26" s="311" t="s">
        <v>75</v>
      </c>
      <c r="B26" s="310"/>
      <c r="C26" s="311" t="s">
        <v>76</v>
      </c>
      <c r="D26" s="299" t="s">
        <v>77</v>
      </c>
      <c r="E26" s="299"/>
      <c r="F26" s="299"/>
      <c r="G26" s="300"/>
    </row>
    <row r="27" spans="1:7" ht="13.5" thickBot="1" x14ac:dyDescent="0.25">
      <c r="A27" s="313" t="s">
        <v>94</v>
      </c>
      <c r="B27" s="312"/>
      <c r="C27" s="370">
        <v>3</v>
      </c>
      <c r="D27" s="299" t="s">
        <v>78</v>
      </c>
      <c r="E27" s="299"/>
      <c r="F27" s="299"/>
      <c r="G27" s="300"/>
    </row>
    <row r="28" spans="1:7" ht="13.5" thickBot="1" x14ac:dyDescent="0.25">
      <c r="A28" s="313" t="s">
        <v>73</v>
      </c>
      <c r="B28" s="312"/>
      <c r="C28" s="370">
        <v>0.65</v>
      </c>
      <c r="D28" s="299" t="s">
        <v>78</v>
      </c>
      <c r="E28" s="299"/>
      <c r="F28" s="299"/>
      <c r="G28" s="300"/>
    </row>
    <row r="29" spans="1:7" ht="13.5" thickBot="1" x14ac:dyDescent="0.25">
      <c r="A29" s="313" t="s">
        <v>74</v>
      </c>
      <c r="B29" s="312"/>
      <c r="C29" s="388">
        <v>2</v>
      </c>
      <c r="D29" s="405" t="s">
        <v>133</v>
      </c>
      <c r="E29" s="303"/>
      <c r="F29" s="303"/>
      <c r="G29" s="314"/>
    </row>
    <row r="30" spans="1:7" ht="13.5" thickBot="1" x14ac:dyDescent="0.25">
      <c r="A30" s="435" t="s">
        <v>142</v>
      </c>
      <c r="B30" s="312"/>
      <c r="C30" s="388">
        <v>0</v>
      </c>
      <c r="D30" s="405" t="s">
        <v>151</v>
      </c>
      <c r="E30" s="303"/>
      <c r="F30" s="303"/>
      <c r="G30" s="314"/>
    </row>
    <row r="31" spans="1:7" ht="13.5" thickBot="1" x14ac:dyDescent="0.25">
      <c r="A31" s="315" t="s">
        <v>7</v>
      </c>
      <c r="B31" s="316"/>
      <c r="C31" s="317">
        <f>SUM(C27:C30)/100</f>
        <v>5.6500000000000002E-2</v>
      </c>
      <c r="D31" s="315"/>
      <c r="E31" s="316"/>
      <c r="F31" s="316"/>
      <c r="G31" s="318"/>
    </row>
    <row r="32" spans="1:7" hidden="1" x14ac:dyDescent="0.2"/>
    <row r="33" spans="1:9" ht="13.5" thickBot="1" x14ac:dyDescent="0.25"/>
    <row r="34" spans="1:9" ht="13.5" thickBot="1" x14ac:dyDescent="0.25">
      <c r="A34" s="319" t="s">
        <v>122</v>
      </c>
      <c r="B34" s="320"/>
      <c r="C34" s="320"/>
      <c r="D34" s="320"/>
      <c r="E34" s="320"/>
      <c r="F34" s="320"/>
      <c r="G34" s="321"/>
    </row>
    <row r="35" spans="1:9" ht="13.5" thickBot="1" x14ac:dyDescent="0.25">
      <c r="A35" s="322" t="s">
        <v>66</v>
      </c>
      <c r="B35" s="302"/>
      <c r="C35" s="295" t="s">
        <v>3</v>
      </c>
      <c r="D35" s="314"/>
      <c r="E35" s="323" t="s">
        <v>79</v>
      </c>
      <c r="F35" s="303"/>
      <c r="G35" s="324" t="s">
        <v>69</v>
      </c>
    </row>
    <row r="36" spans="1:9" x14ac:dyDescent="0.2">
      <c r="A36" s="289" t="s">
        <v>80</v>
      </c>
      <c r="B36" s="302"/>
      <c r="C36" s="294" t="s">
        <v>81</v>
      </c>
      <c r="D36" s="325"/>
      <c r="E36" s="326">
        <f>Planilha!I655</f>
        <v>4286651.7300000004</v>
      </c>
      <c r="F36" s="302"/>
      <c r="G36" s="327" t="s">
        <v>89</v>
      </c>
    </row>
    <row r="37" spans="1:9" x14ac:dyDescent="0.2">
      <c r="A37" s="290" t="s">
        <v>82</v>
      </c>
      <c r="B37" s="328"/>
      <c r="C37" s="292" t="s">
        <v>70</v>
      </c>
      <c r="D37" s="329"/>
      <c r="E37" s="390" t="s">
        <v>89</v>
      </c>
      <c r="F37" s="25"/>
      <c r="G37" s="331">
        <f>G18</f>
        <v>1.23E-2</v>
      </c>
    </row>
    <row r="38" spans="1:9" x14ac:dyDescent="0.2">
      <c r="A38" s="290" t="s">
        <v>83</v>
      </c>
      <c r="B38" s="328"/>
      <c r="C38" s="292" t="s">
        <v>100</v>
      </c>
      <c r="D38" s="328"/>
      <c r="E38" s="391" t="s">
        <v>89</v>
      </c>
      <c r="F38" s="392"/>
      <c r="G38" s="389">
        <f>G19</f>
        <v>4.4600000000000001E-2</v>
      </c>
    </row>
    <row r="39" spans="1:9" x14ac:dyDescent="0.2">
      <c r="A39" s="290" t="s">
        <v>84</v>
      </c>
      <c r="B39" s="328"/>
      <c r="C39" s="292" t="s">
        <v>132</v>
      </c>
      <c r="D39" s="328"/>
      <c r="E39" s="391" t="s">
        <v>89</v>
      </c>
      <c r="F39" s="392"/>
      <c r="G39" s="389">
        <f>G20</f>
        <v>2.07E-2</v>
      </c>
    </row>
    <row r="40" spans="1:9" x14ac:dyDescent="0.2">
      <c r="A40" s="290" t="s">
        <v>85</v>
      </c>
      <c r="B40" s="607" t="s">
        <v>71</v>
      </c>
      <c r="C40" s="608"/>
      <c r="D40" s="609"/>
      <c r="E40" s="330" t="s">
        <v>89</v>
      </c>
      <c r="F40" s="328"/>
      <c r="G40" s="331">
        <f>G21</f>
        <v>5.6500000000000002E-2</v>
      </c>
    </row>
    <row r="41" spans="1:9" x14ac:dyDescent="0.2">
      <c r="A41" s="290" t="s">
        <v>86</v>
      </c>
      <c r="B41" s="306"/>
      <c r="C41" s="292" t="s">
        <v>118</v>
      </c>
      <c r="D41" s="332"/>
      <c r="E41" s="333" t="s">
        <v>89</v>
      </c>
      <c r="F41" s="306"/>
      <c r="G41" s="331">
        <f>G22</f>
        <v>7.3999999999999996E-2</v>
      </c>
    </row>
    <row r="42" spans="1:9" x14ac:dyDescent="0.2">
      <c r="A42" s="290" t="s">
        <v>101</v>
      </c>
      <c r="B42" s="306"/>
      <c r="C42" s="292" t="s">
        <v>90</v>
      </c>
      <c r="D42" s="332"/>
      <c r="E42" s="333">
        <f>Planilha!I655+Planilha!I657</f>
        <v>5262293.66</v>
      </c>
      <c r="F42" s="306"/>
      <c r="G42" s="334" t="s">
        <v>89</v>
      </c>
      <c r="I42" s="340"/>
    </row>
    <row r="43" spans="1:9" ht="13.5" thickBot="1" x14ac:dyDescent="0.25">
      <c r="A43" s="291" t="s">
        <v>137</v>
      </c>
      <c r="B43" s="308"/>
      <c r="C43" s="293" t="s">
        <v>114</v>
      </c>
      <c r="D43" s="335"/>
      <c r="E43" s="336" t="s">
        <v>89</v>
      </c>
      <c r="F43" s="308"/>
      <c r="G43" s="339">
        <f>IF(E36=0,0,(((1+G22)*(1+G18)*(1+G19+G20)/(1-G21))-1))</f>
        <v>0.2276</v>
      </c>
    </row>
    <row r="44" spans="1:9" hidden="1" x14ac:dyDescent="0.2">
      <c r="A44" s="445"/>
      <c r="B44" s="25"/>
      <c r="C44" s="272"/>
      <c r="D44" s="25"/>
      <c r="E44" s="446"/>
      <c r="F44" s="25"/>
      <c r="G44" s="447"/>
    </row>
    <row r="45" spans="1:9" hidden="1" x14ac:dyDescent="0.2">
      <c r="A45" s="445"/>
      <c r="B45" s="25"/>
      <c r="C45" s="272"/>
      <c r="D45" s="25"/>
      <c r="E45" s="446"/>
      <c r="F45" s="25"/>
      <c r="G45" s="447"/>
    </row>
    <row r="46" spans="1:9" ht="13.5" thickBot="1" x14ac:dyDescent="0.25"/>
    <row r="47" spans="1:9" ht="13.5" thickBot="1" x14ac:dyDescent="0.25">
      <c r="A47" s="455" t="s">
        <v>952</v>
      </c>
      <c r="B47" s="456"/>
      <c r="C47" s="456"/>
      <c r="D47" s="456"/>
      <c r="E47" s="456"/>
      <c r="F47" s="456"/>
      <c r="G47" s="457"/>
    </row>
    <row r="48" spans="1:9" ht="13.5" thickBot="1" x14ac:dyDescent="0.25">
      <c r="A48" s="301" t="s">
        <v>66</v>
      </c>
      <c r="B48" s="299" t="s">
        <v>3</v>
      </c>
      <c r="C48" s="303"/>
      <c r="D48" s="303"/>
      <c r="E48" s="303"/>
      <c r="F48" s="303"/>
      <c r="G48" s="304" t="s">
        <v>69</v>
      </c>
    </row>
    <row r="49" spans="1:8" x14ac:dyDescent="0.2">
      <c r="A49" s="305">
        <v>1</v>
      </c>
      <c r="B49" s="342" t="s">
        <v>70</v>
      </c>
      <c r="C49" s="306"/>
      <c r="D49" s="306"/>
      <c r="E49" s="307"/>
      <c r="F49" s="306"/>
      <c r="G49" s="368">
        <v>8.5000000000000006E-3</v>
      </c>
    </row>
    <row r="50" spans="1:8" x14ac:dyDescent="0.2">
      <c r="A50" s="395">
        <v>2</v>
      </c>
      <c r="B50" s="398" t="s">
        <v>100</v>
      </c>
      <c r="C50" s="236"/>
      <c r="D50" s="236"/>
      <c r="E50" s="399"/>
      <c r="F50" s="236"/>
      <c r="G50" s="397">
        <v>3.4500000000000003E-2</v>
      </c>
    </row>
    <row r="51" spans="1:8" x14ac:dyDescent="0.2">
      <c r="A51" s="404">
        <v>3</v>
      </c>
      <c r="B51" s="394"/>
      <c r="C51" s="403" t="s">
        <v>132</v>
      </c>
      <c r="D51" s="306"/>
      <c r="E51" s="401"/>
      <c r="F51" s="402"/>
      <c r="G51" s="368">
        <v>1.3299999999999999E-2</v>
      </c>
      <c r="H51" s="1">
        <f>0.48+0.85</f>
        <v>1.33</v>
      </c>
    </row>
    <row r="52" spans="1:8" x14ac:dyDescent="0.2">
      <c r="A52" s="395">
        <v>4</v>
      </c>
      <c r="B52" s="328" t="s">
        <v>71</v>
      </c>
      <c r="C52" s="328"/>
      <c r="D52" s="328"/>
      <c r="E52" s="400"/>
      <c r="F52" s="328"/>
      <c r="G52" s="331">
        <f>C62</f>
        <v>3.6499999999999998E-2</v>
      </c>
    </row>
    <row r="53" spans="1:8" ht="13.5" thickBot="1" x14ac:dyDescent="0.25">
      <c r="A53" s="396">
        <v>5</v>
      </c>
      <c r="B53" s="308" t="s">
        <v>102</v>
      </c>
      <c r="C53" s="308"/>
      <c r="D53" s="308"/>
      <c r="E53" s="309"/>
      <c r="F53" s="308"/>
      <c r="G53" s="369">
        <v>5.11E-2</v>
      </c>
    </row>
    <row r="54" spans="1:8" hidden="1" x14ac:dyDescent="0.2"/>
    <row r="55" spans="1:8" ht="13.5" thickBot="1" x14ac:dyDescent="0.25"/>
    <row r="56" spans="1:8" ht="13.5" thickBot="1" x14ac:dyDescent="0.25">
      <c r="A56" s="298" t="s">
        <v>72</v>
      </c>
      <c r="B56" s="299"/>
      <c r="C56" s="299"/>
      <c r="D56" s="299"/>
      <c r="E56" s="299"/>
      <c r="F56" s="299"/>
      <c r="G56" s="300"/>
    </row>
    <row r="57" spans="1:8" ht="13.5" thickBot="1" x14ac:dyDescent="0.25">
      <c r="A57" s="311" t="s">
        <v>75</v>
      </c>
      <c r="B57" s="310"/>
      <c r="C57" s="311" t="s">
        <v>76</v>
      </c>
      <c r="D57" s="299" t="s">
        <v>77</v>
      </c>
      <c r="E57" s="299"/>
      <c r="F57" s="299"/>
      <c r="G57" s="300"/>
    </row>
    <row r="58" spans="1:8" ht="13.5" thickBot="1" x14ac:dyDescent="0.25">
      <c r="A58" s="313" t="s">
        <v>94</v>
      </c>
      <c r="B58" s="312"/>
      <c r="C58" s="370">
        <v>3</v>
      </c>
      <c r="D58" s="299" t="s">
        <v>78</v>
      </c>
      <c r="E58" s="299"/>
      <c r="F58" s="299"/>
      <c r="G58" s="300"/>
    </row>
    <row r="59" spans="1:8" ht="13.5" thickBot="1" x14ac:dyDescent="0.25">
      <c r="A59" s="313" t="s">
        <v>73</v>
      </c>
      <c r="B59" s="312"/>
      <c r="C59" s="370">
        <v>0.65</v>
      </c>
      <c r="D59" s="299" t="s">
        <v>78</v>
      </c>
      <c r="E59" s="299"/>
      <c r="F59" s="299"/>
      <c r="G59" s="300"/>
    </row>
    <row r="60" spans="1:8" ht="13.5" thickBot="1" x14ac:dyDescent="0.25">
      <c r="A60" s="313" t="s">
        <v>74</v>
      </c>
      <c r="B60" s="312"/>
      <c r="C60" s="388">
        <v>0</v>
      </c>
      <c r="D60" s="405" t="s">
        <v>133</v>
      </c>
      <c r="E60" s="303"/>
      <c r="F60" s="303"/>
      <c r="G60" s="314"/>
    </row>
    <row r="61" spans="1:8" ht="13.5" thickBot="1" x14ac:dyDescent="0.25">
      <c r="A61" s="435" t="s">
        <v>142</v>
      </c>
      <c r="B61" s="312"/>
      <c r="C61" s="388">
        <v>0</v>
      </c>
      <c r="D61" s="405" t="s">
        <v>151</v>
      </c>
      <c r="E61" s="303"/>
      <c r="F61" s="303"/>
      <c r="G61" s="314"/>
    </row>
    <row r="62" spans="1:8" ht="13.5" thickBot="1" x14ac:dyDescent="0.25">
      <c r="A62" s="315" t="s">
        <v>7</v>
      </c>
      <c r="B62" s="316"/>
      <c r="C62" s="317">
        <f>SUM(C58:C61)/100</f>
        <v>3.6499999999999998E-2</v>
      </c>
      <c r="D62" s="315"/>
      <c r="E62" s="316"/>
      <c r="F62" s="316"/>
      <c r="G62" s="318"/>
    </row>
    <row r="63" spans="1:8" hidden="1" x14ac:dyDescent="0.2"/>
    <row r="64" spans="1:8" ht="13.5" thickBot="1" x14ac:dyDescent="0.25"/>
    <row r="65" spans="1:7" ht="13.5" thickBot="1" x14ac:dyDescent="0.25">
      <c r="A65" s="319" t="s">
        <v>122</v>
      </c>
      <c r="B65" s="320"/>
      <c r="C65" s="320"/>
      <c r="D65" s="320"/>
      <c r="E65" s="320"/>
      <c r="F65" s="320"/>
      <c r="G65" s="321"/>
    </row>
    <row r="66" spans="1:7" ht="13.5" thickBot="1" x14ac:dyDescent="0.25">
      <c r="A66" s="322" t="s">
        <v>66</v>
      </c>
      <c r="B66" s="302"/>
      <c r="C66" s="295" t="s">
        <v>3</v>
      </c>
      <c r="D66" s="314"/>
      <c r="E66" s="323" t="s">
        <v>79</v>
      </c>
      <c r="F66" s="303"/>
      <c r="G66" s="324" t="s">
        <v>69</v>
      </c>
    </row>
    <row r="67" spans="1:7" x14ac:dyDescent="0.2">
      <c r="A67" s="289" t="s">
        <v>80</v>
      </c>
      <c r="B67" s="302"/>
      <c r="C67" s="294" t="s">
        <v>81</v>
      </c>
      <c r="D67" s="325"/>
      <c r="E67" s="326">
        <f>Planilha!I659</f>
        <v>614285.38</v>
      </c>
      <c r="F67" s="302"/>
      <c r="G67" s="327" t="s">
        <v>89</v>
      </c>
    </row>
    <row r="68" spans="1:7" x14ac:dyDescent="0.2">
      <c r="A68" s="290" t="s">
        <v>82</v>
      </c>
      <c r="B68" s="328"/>
      <c r="C68" s="292" t="s">
        <v>70</v>
      </c>
      <c r="D68" s="329"/>
      <c r="E68" s="390" t="s">
        <v>89</v>
      </c>
      <c r="F68" s="25"/>
      <c r="G68" s="331">
        <f>G49</f>
        <v>8.5000000000000006E-3</v>
      </c>
    </row>
    <row r="69" spans="1:7" x14ac:dyDescent="0.2">
      <c r="A69" s="290" t="s">
        <v>83</v>
      </c>
      <c r="B69" s="328"/>
      <c r="C69" s="292" t="s">
        <v>100</v>
      </c>
      <c r="D69" s="328"/>
      <c r="E69" s="391" t="s">
        <v>89</v>
      </c>
      <c r="F69" s="392"/>
      <c r="G69" s="389">
        <f>G50</f>
        <v>3.4500000000000003E-2</v>
      </c>
    </row>
    <row r="70" spans="1:7" x14ac:dyDescent="0.2">
      <c r="A70" s="290" t="s">
        <v>84</v>
      </c>
      <c r="B70" s="328"/>
      <c r="C70" s="292" t="s">
        <v>132</v>
      </c>
      <c r="D70" s="328"/>
      <c r="E70" s="391" t="s">
        <v>89</v>
      </c>
      <c r="F70" s="392"/>
      <c r="G70" s="389">
        <f>G51</f>
        <v>1.3299999999999999E-2</v>
      </c>
    </row>
    <row r="71" spans="1:7" x14ac:dyDescent="0.2">
      <c r="A71" s="290" t="s">
        <v>85</v>
      </c>
      <c r="B71" s="607" t="s">
        <v>71</v>
      </c>
      <c r="C71" s="608"/>
      <c r="D71" s="609"/>
      <c r="E71" s="330" t="s">
        <v>89</v>
      </c>
      <c r="F71" s="328"/>
      <c r="G71" s="331">
        <f>G52</f>
        <v>3.6499999999999998E-2</v>
      </c>
    </row>
    <row r="72" spans="1:7" x14ac:dyDescent="0.2">
      <c r="A72" s="290" t="s">
        <v>86</v>
      </c>
      <c r="B72" s="306"/>
      <c r="C72" s="292" t="s">
        <v>118</v>
      </c>
      <c r="D72" s="332"/>
      <c r="E72" s="333" t="s">
        <v>89</v>
      </c>
      <c r="F72" s="306"/>
      <c r="G72" s="331">
        <f>G53</f>
        <v>5.11E-2</v>
      </c>
    </row>
    <row r="73" spans="1:7" x14ac:dyDescent="0.2">
      <c r="A73" s="290" t="s">
        <v>101</v>
      </c>
      <c r="B73" s="306"/>
      <c r="C73" s="292" t="s">
        <v>90</v>
      </c>
      <c r="D73" s="332"/>
      <c r="E73" s="333">
        <f>Planilha!I659+Planilha!I661</f>
        <v>708148.19</v>
      </c>
      <c r="F73" s="306"/>
      <c r="G73" s="334" t="s">
        <v>89</v>
      </c>
    </row>
    <row r="74" spans="1:7" ht="13.5" thickBot="1" x14ac:dyDescent="0.25">
      <c r="A74" s="291" t="s">
        <v>137</v>
      </c>
      <c r="B74" s="308"/>
      <c r="C74" s="293" t="s">
        <v>114</v>
      </c>
      <c r="D74" s="335"/>
      <c r="E74" s="336" t="s">
        <v>89</v>
      </c>
      <c r="F74" s="308"/>
      <c r="G74" s="339">
        <f>IF(E67=0,0,(((1+G53)*(1+G49)*(1+G50+G51)/(1-G52))-1))</f>
        <v>0.15279999999999999</v>
      </c>
    </row>
  </sheetData>
  <sheetProtection algorithmName="SHA-512" hashValue="YGVGPcsCZuj5mYLITimu51wK0jQ6JM+6aHv21UDVZ99iD0Wjfn89NTaIbHewxLcvegkZg2m9LrZilYYhjynmoA==" saltValue="UuY89fiBf5y3S7usbUT6vw==" spinCount="100000" sheet="1" objects="1" scenarios="1"/>
  <mergeCells count="2">
    <mergeCell ref="B40:D40"/>
    <mergeCell ref="B71:D71"/>
  </mergeCells>
  <phoneticPr fontId="8" type="noConversion"/>
  <printOptions horizontalCentered="1" verticalCentered="1"/>
  <pageMargins left="0.78740157480314965" right="0.78740157480314965" top="0.98425196850393704" bottom="0.98425196850393704" header="0.51181102362204722" footer="0.51181102362204722"/>
  <pageSetup paperSize="9" scale="83" orientation="portrait" horizontalDpi="4294967293" r:id="rId1"/>
  <headerFooter alignWithMargins="0"/>
  <rowBreaks count="1" manualBreakCount="1">
    <brk id="74"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667"/>
  <sheetViews>
    <sheetView showGridLines="0" showZeros="0" view="pageBreakPreview" topLeftCell="D620" zoomScaleNormal="100" zoomScaleSheetLayoutView="100" workbookViewId="0">
      <selection activeCell="G636" sqref="G636"/>
    </sheetView>
  </sheetViews>
  <sheetFormatPr defaultColWidth="11.42578125" defaultRowHeight="12.75" x14ac:dyDescent="0.2"/>
  <cols>
    <col min="1" max="1" width="11" style="458" customWidth="1"/>
    <col min="2" max="2" width="16.7109375" style="458" customWidth="1"/>
    <col min="3" max="3" width="8.85546875" style="460" customWidth="1"/>
    <col min="4" max="4" width="92.140625" style="460" customWidth="1"/>
    <col min="5" max="5" width="9.5703125" style="461" customWidth="1"/>
    <col min="6" max="6" width="9.140625" style="466" customWidth="1"/>
    <col min="7" max="7" width="11" style="467" customWidth="1"/>
    <col min="8" max="8" width="11.140625" style="468" customWidth="1"/>
    <col min="9" max="9" width="16.42578125" style="462" customWidth="1"/>
    <col min="10" max="10" width="13.28515625" style="458" customWidth="1"/>
    <col min="11" max="16384" width="11.42578125" style="458"/>
  </cols>
  <sheetData>
    <row r="1" spans="1:9" ht="25.5" x14ac:dyDescent="0.2">
      <c r="C1" s="459" t="s">
        <v>149</v>
      </c>
    </row>
    <row r="2" spans="1:9" ht="15" customHeight="1" x14ac:dyDescent="0.2">
      <c r="C2" s="459"/>
    </row>
    <row r="3" spans="1:9" ht="15" customHeight="1" x14ac:dyDescent="0.2">
      <c r="C3" s="459"/>
    </row>
    <row r="4" spans="1:9" ht="15" customHeight="1" x14ac:dyDescent="0.2">
      <c r="C4" s="463"/>
    </row>
    <row r="5" spans="1:9" ht="15" customHeight="1" x14ac:dyDescent="0.2"/>
    <row r="6" spans="1:9" ht="15" customHeight="1" x14ac:dyDescent="0.2"/>
    <row r="7" spans="1:9" x14ac:dyDescent="0.2">
      <c r="C7" s="610" t="s">
        <v>35</v>
      </c>
      <c r="D7" s="610"/>
    </row>
    <row r="8" spans="1:9" x14ac:dyDescent="0.2">
      <c r="C8" s="461"/>
      <c r="D8" s="464"/>
      <c r="E8" s="465"/>
      <c r="I8" s="469"/>
    </row>
    <row r="9" spans="1:9" x14ac:dyDescent="0.2">
      <c r="C9" s="470" t="s">
        <v>139</v>
      </c>
      <c r="D9" s="471">
        <v>45838</v>
      </c>
      <c r="E9" s="561" t="s">
        <v>140</v>
      </c>
      <c r="G9" s="562">
        <v>45809</v>
      </c>
    </row>
    <row r="10" spans="1:9" x14ac:dyDescent="0.2">
      <c r="C10" s="472" t="s">
        <v>34</v>
      </c>
      <c r="D10" s="473" t="s">
        <v>152</v>
      </c>
    </row>
    <row r="11" spans="1:9" x14ac:dyDescent="0.2">
      <c r="C11" s="474"/>
      <c r="D11" s="458"/>
    </row>
    <row r="12" spans="1:9" ht="15" customHeight="1" x14ac:dyDescent="0.2">
      <c r="C12" s="474"/>
      <c r="D12" s="458"/>
      <c r="G12" s="475"/>
      <c r="H12" s="465"/>
      <c r="I12" s="465"/>
    </row>
    <row r="13" spans="1:9" x14ac:dyDescent="0.2">
      <c r="C13" s="476" t="s">
        <v>68</v>
      </c>
      <c r="D13" s="473" t="s">
        <v>153</v>
      </c>
    </row>
    <row r="14" spans="1:9" ht="13.5" thickBot="1" x14ac:dyDescent="0.25">
      <c r="C14" s="472" t="s">
        <v>36</v>
      </c>
      <c r="D14" s="477"/>
    </row>
    <row r="15" spans="1:9" ht="13.5" thickBot="1" x14ac:dyDescent="0.25">
      <c r="A15" s="478" t="s">
        <v>125</v>
      </c>
      <c r="B15" s="479" t="s">
        <v>126</v>
      </c>
      <c r="C15" s="480" t="s">
        <v>2</v>
      </c>
      <c r="D15" s="481" t="s">
        <v>3</v>
      </c>
      <c r="E15" s="482" t="s">
        <v>4</v>
      </c>
      <c r="F15" s="483" t="s">
        <v>5</v>
      </c>
      <c r="G15" s="484" t="s">
        <v>37</v>
      </c>
      <c r="H15" s="485" t="s">
        <v>7</v>
      </c>
      <c r="I15" s="486" t="s">
        <v>8</v>
      </c>
    </row>
    <row r="16" spans="1:9" x14ac:dyDescent="0.2">
      <c r="C16" s="487"/>
      <c r="D16" s="488"/>
      <c r="E16" s="489"/>
      <c r="F16" s="490"/>
      <c r="G16" s="491"/>
      <c r="H16" s="492"/>
      <c r="I16" s="493"/>
    </row>
    <row r="17" spans="1:9" ht="13.5" thickBot="1" x14ac:dyDescent="0.25">
      <c r="C17" s="494"/>
      <c r="D17" s="494"/>
      <c r="E17" s="494"/>
      <c r="F17" s="563"/>
      <c r="G17" s="588"/>
      <c r="H17" s="564"/>
      <c r="I17" s="494"/>
    </row>
    <row r="18" spans="1:9" s="461" customFormat="1" x14ac:dyDescent="0.2">
      <c r="A18" s="495"/>
      <c r="B18" s="496"/>
      <c r="C18" s="497" t="s">
        <v>9</v>
      </c>
      <c r="D18" s="498" t="s">
        <v>165</v>
      </c>
      <c r="E18" s="499"/>
      <c r="F18" s="500"/>
      <c r="G18" s="565"/>
      <c r="H18" s="566"/>
      <c r="I18" s="501"/>
    </row>
    <row r="19" spans="1:9" s="461" customFormat="1" ht="51" x14ac:dyDescent="0.2">
      <c r="A19" s="502" t="s">
        <v>67</v>
      </c>
      <c r="B19" s="503" t="s">
        <v>154</v>
      </c>
      <c r="C19" s="504" t="s">
        <v>11</v>
      </c>
      <c r="D19" s="505" t="s">
        <v>158</v>
      </c>
      <c r="E19" s="506" t="s">
        <v>159</v>
      </c>
      <c r="F19" s="507">
        <v>6</v>
      </c>
      <c r="G19" s="567">
        <v>18487.86</v>
      </c>
      <c r="H19" s="568">
        <f t="shared" ref="H19:H22" si="0">+F19*G19</f>
        <v>110927.16</v>
      </c>
      <c r="I19" s="508"/>
    </row>
    <row r="20" spans="1:9" s="461" customFormat="1" ht="25.5" x14ac:dyDescent="0.2">
      <c r="A20" s="502" t="s">
        <v>67</v>
      </c>
      <c r="B20" s="503" t="s">
        <v>155</v>
      </c>
      <c r="C20" s="509" t="s">
        <v>14</v>
      </c>
      <c r="D20" s="505" t="s">
        <v>160</v>
      </c>
      <c r="E20" s="506" t="s">
        <v>13</v>
      </c>
      <c r="F20" s="507">
        <v>1</v>
      </c>
      <c r="G20" s="567">
        <v>5830.26</v>
      </c>
      <c r="H20" s="568">
        <f t="shared" si="0"/>
        <v>5830.26</v>
      </c>
      <c r="I20" s="508"/>
    </row>
    <row r="21" spans="1:9" s="461" customFormat="1" ht="51" x14ac:dyDescent="0.2">
      <c r="A21" s="502" t="s">
        <v>67</v>
      </c>
      <c r="B21" s="503" t="s">
        <v>156</v>
      </c>
      <c r="C21" s="509" t="s">
        <v>17</v>
      </c>
      <c r="D21" s="505" t="s">
        <v>161</v>
      </c>
      <c r="E21" s="506" t="s">
        <v>162</v>
      </c>
      <c r="F21" s="507">
        <v>30</v>
      </c>
      <c r="G21" s="567">
        <v>5.62</v>
      </c>
      <c r="H21" s="568">
        <f t="shared" si="0"/>
        <v>168.6</v>
      </c>
      <c r="I21" s="508"/>
    </row>
    <row r="22" spans="1:9" s="461" customFormat="1" ht="38.25" x14ac:dyDescent="0.2">
      <c r="A22" s="502" t="s">
        <v>67</v>
      </c>
      <c r="B22" s="503" t="s">
        <v>157</v>
      </c>
      <c r="C22" s="509" t="s">
        <v>19</v>
      </c>
      <c r="D22" s="505" t="s">
        <v>163</v>
      </c>
      <c r="E22" s="506" t="s">
        <v>164</v>
      </c>
      <c r="F22" s="507">
        <v>18</v>
      </c>
      <c r="G22" s="567">
        <v>175.11</v>
      </c>
      <c r="H22" s="568">
        <f t="shared" si="0"/>
        <v>3151.98</v>
      </c>
      <c r="I22" s="508"/>
    </row>
    <row r="23" spans="1:9" s="461" customFormat="1" ht="13.5" thickBot="1" x14ac:dyDescent="0.25">
      <c r="A23" s="510"/>
      <c r="B23" s="511"/>
      <c r="C23" s="512"/>
      <c r="D23" s="513" t="s">
        <v>22</v>
      </c>
      <c r="E23" s="514"/>
      <c r="F23" s="515"/>
      <c r="G23" s="569"/>
      <c r="H23" s="570"/>
      <c r="I23" s="516">
        <f>SUM(H19:H22)</f>
        <v>120078</v>
      </c>
    </row>
    <row r="24" spans="1:9" s="461" customFormat="1" ht="13.5" thickBot="1" x14ac:dyDescent="0.25">
      <c r="A24" s="517"/>
      <c r="B24" s="517"/>
      <c r="C24" s="518"/>
      <c r="D24" s="518"/>
      <c r="E24" s="518"/>
      <c r="F24" s="571"/>
      <c r="G24" s="572"/>
      <c r="H24" s="573"/>
      <c r="I24" s="518"/>
    </row>
    <row r="25" spans="1:9" s="461" customFormat="1" x14ac:dyDescent="0.2">
      <c r="A25" s="495"/>
      <c r="B25" s="496"/>
      <c r="C25" s="497" t="s">
        <v>38</v>
      </c>
      <c r="D25" s="498" t="s">
        <v>166</v>
      </c>
      <c r="E25" s="499"/>
      <c r="F25" s="500"/>
      <c r="G25" s="574"/>
      <c r="H25" s="566"/>
      <c r="I25" s="501"/>
    </row>
    <row r="26" spans="1:9" s="461" customFormat="1" ht="38.25" x14ac:dyDescent="0.2">
      <c r="A26" s="502" t="s">
        <v>67</v>
      </c>
      <c r="B26" s="503" t="s">
        <v>189</v>
      </c>
      <c r="C26" s="519" t="s">
        <v>39</v>
      </c>
      <c r="D26" s="505" t="s">
        <v>176</v>
      </c>
      <c r="E26" s="506" t="s">
        <v>13</v>
      </c>
      <c r="F26" s="507">
        <v>1</v>
      </c>
      <c r="G26" s="567">
        <v>5506.35</v>
      </c>
      <c r="H26" s="568">
        <f t="shared" ref="H26:H37" si="1">+F26*G26</f>
        <v>5506.35</v>
      </c>
      <c r="I26" s="508"/>
    </row>
    <row r="27" spans="1:9" s="461" customFormat="1" ht="38.25" x14ac:dyDescent="0.2">
      <c r="A27" s="502" t="s">
        <v>67</v>
      </c>
      <c r="B27" s="503" t="s">
        <v>190</v>
      </c>
      <c r="C27" s="519" t="s">
        <v>40</v>
      </c>
      <c r="D27" s="505" t="s">
        <v>177</v>
      </c>
      <c r="E27" s="506" t="s">
        <v>13</v>
      </c>
      <c r="F27" s="507">
        <v>1</v>
      </c>
      <c r="G27" s="567">
        <v>2845.16</v>
      </c>
      <c r="H27" s="568">
        <f t="shared" si="1"/>
        <v>2845.16</v>
      </c>
      <c r="I27" s="508"/>
    </row>
    <row r="28" spans="1:9" s="461" customFormat="1" ht="25.5" x14ac:dyDescent="0.2">
      <c r="A28" s="502" t="s">
        <v>199</v>
      </c>
      <c r="B28" s="503" t="s">
        <v>191</v>
      </c>
      <c r="C28" s="519" t="s">
        <v>41</v>
      </c>
      <c r="D28" s="505" t="s">
        <v>178</v>
      </c>
      <c r="E28" s="506" t="s">
        <v>179</v>
      </c>
      <c r="F28" s="507">
        <v>238.74</v>
      </c>
      <c r="G28" s="567">
        <v>107.32</v>
      </c>
      <c r="H28" s="568">
        <f t="shared" si="1"/>
        <v>25621.58</v>
      </c>
      <c r="I28" s="508"/>
    </row>
    <row r="29" spans="1:9" s="461" customFormat="1" ht="25.5" x14ac:dyDescent="0.2">
      <c r="A29" s="502" t="s">
        <v>199</v>
      </c>
      <c r="B29" s="503" t="s">
        <v>192</v>
      </c>
      <c r="C29" s="519" t="s">
        <v>167</v>
      </c>
      <c r="D29" s="505" t="s">
        <v>180</v>
      </c>
      <c r="E29" s="506" t="s">
        <v>179</v>
      </c>
      <c r="F29" s="507">
        <v>238.74</v>
      </c>
      <c r="G29" s="567">
        <v>19.829999999999998</v>
      </c>
      <c r="H29" s="568">
        <f t="shared" si="1"/>
        <v>4734.21</v>
      </c>
      <c r="I29" s="508"/>
    </row>
    <row r="30" spans="1:9" s="461" customFormat="1" ht="25.5" x14ac:dyDescent="0.2">
      <c r="A30" s="502" t="s">
        <v>67</v>
      </c>
      <c r="B30" s="503" t="s">
        <v>193</v>
      </c>
      <c r="C30" s="519" t="s">
        <v>168</v>
      </c>
      <c r="D30" s="505" t="s">
        <v>181</v>
      </c>
      <c r="E30" s="506" t="s">
        <v>179</v>
      </c>
      <c r="F30" s="507">
        <v>14.79</v>
      </c>
      <c r="G30" s="567">
        <v>1190.1099999999999</v>
      </c>
      <c r="H30" s="568">
        <f t="shared" si="1"/>
        <v>17601.73</v>
      </c>
      <c r="I30" s="508"/>
    </row>
    <row r="31" spans="1:9" s="461" customFormat="1" ht="25.5" x14ac:dyDescent="0.2">
      <c r="A31" s="502" t="s">
        <v>67</v>
      </c>
      <c r="B31" s="503" t="s">
        <v>194</v>
      </c>
      <c r="C31" s="519" t="s">
        <v>169</v>
      </c>
      <c r="D31" s="505" t="s">
        <v>182</v>
      </c>
      <c r="E31" s="506" t="s">
        <v>179</v>
      </c>
      <c r="F31" s="507">
        <v>14.79</v>
      </c>
      <c r="G31" s="567">
        <v>967.25</v>
      </c>
      <c r="H31" s="568">
        <f t="shared" si="1"/>
        <v>14305.63</v>
      </c>
      <c r="I31" s="508"/>
    </row>
    <row r="32" spans="1:9" s="461" customFormat="1" ht="25.5" x14ac:dyDescent="0.2">
      <c r="A32" s="502" t="s">
        <v>67</v>
      </c>
      <c r="B32" s="503" t="s">
        <v>195</v>
      </c>
      <c r="C32" s="519" t="s">
        <v>170</v>
      </c>
      <c r="D32" s="505" t="s">
        <v>183</v>
      </c>
      <c r="E32" s="506" t="s">
        <v>179</v>
      </c>
      <c r="F32" s="507">
        <v>51.22</v>
      </c>
      <c r="G32" s="567">
        <v>686.68</v>
      </c>
      <c r="H32" s="568">
        <f t="shared" si="1"/>
        <v>35171.75</v>
      </c>
      <c r="I32" s="508"/>
    </row>
    <row r="33" spans="1:9" s="461" customFormat="1" ht="25.5" x14ac:dyDescent="0.2">
      <c r="A33" s="502" t="s">
        <v>67</v>
      </c>
      <c r="B33" s="503" t="s">
        <v>196</v>
      </c>
      <c r="C33" s="519" t="s">
        <v>171</v>
      </c>
      <c r="D33" s="505" t="s">
        <v>184</v>
      </c>
      <c r="E33" s="506" t="s">
        <v>179</v>
      </c>
      <c r="F33" s="507">
        <v>43.15</v>
      </c>
      <c r="G33" s="567">
        <v>1096.1400000000001</v>
      </c>
      <c r="H33" s="568">
        <f t="shared" si="1"/>
        <v>47298.44</v>
      </c>
      <c r="I33" s="508"/>
    </row>
    <row r="34" spans="1:9" s="461" customFormat="1" ht="25.5" x14ac:dyDescent="0.2">
      <c r="A34" s="502" t="s">
        <v>199</v>
      </c>
      <c r="B34" s="503">
        <v>102494</v>
      </c>
      <c r="C34" s="519" t="s">
        <v>172</v>
      </c>
      <c r="D34" s="505" t="s">
        <v>185</v>
      </c>
      <c r="E34" s="506" t="s">
        <v>179</v>
      </c>
      <c r="F34" s="507">
        <v>123.95</v>
      </c>
      <c r="G34" s="567">
        <v>84.59</v>
      </c>
      <c r="H34" s="568">
        <f t="shared" si="1"/>
        <v>10484.93</v>
      </c>
      <c r="I34" s="508"/>
    </row>
    <row r="35" spans="1:9" s="461" customFormat="1" ht="25.5" x14ac:dyDescent="0.2">
      <c r="A35" s="502" t="s">
        <v>199</v>
      </c>
      <c r="B35" s="503">
        <v>37525</v>
      </c>
      <c r="C35" s="519" t="s">
        <v>173</v>
      </c>
      <c r="D35" s="505" t="s">
        <v>186</v>
      </c>
      <c r="E35" s="506" t="s">
        <v>164</v>
      </c>
      <c r="F35" s="507">
        <v>41.2</v>
      </c>
      <c r="G35" s="567">
        <v>3.55</v>
      </c>
      <c r="H35" s="568">
        <f t="shared" si="1"/>
        <v>146.26</v>
      </c>
      <c r="I35" s="508"/>
    </row>
    <row r="36" spans="1:9" s="461" customFormat="1" ht="38.25" x14ac:dyDescent="0.2">
      <c r="A36" s="502" t="s">
        <v>67</v>
      </c>
      <c r="B36" s="503" t="s">
        <v>197</v>
      </c>
      <c r="C36" s="519" t="s">
        <v>174</v>
      </c>
      <c r="D36" s="505" t="s">
        <v>187</v>
      </c>
      <c r="E36" s="506" t="s">
        <v>13</v>
      </c>
      <c r="F36" s="507">
        <v>8</v>
      </c>
      <c r="G36" s="567">
        <v>4009.29</v>
      </c>
      <c r="H36" s="568">
        <f t="shared" si="1"/>
        <v>32074.32</v>
      </c>
      <c r="I36" s="508"/>
    </row>
    <row r="37" spans="1:9" s="461" customFormat="1" x14ac:dyDescent="0.2">
      <c r="A37" s="502" t="s">
        <v>199</v>
      </c>
      <c r="B37" s="503">
        <v>96111</v>
      </c>
      <c r="C37" s="519" t="s">
        <v>175</v>
      </c>
      <c r="D37" s="505" t="s">
        <v>188</v>
      </c>
      <c r="E37" s="506" t="s">
        <v>179</v>
      </c>
      <c r="F37" s="507">
        <v>96.75</v>
      </c>
      <c r="G37" s="567">
        <v>79.13</v>
      </c>
      <c r="H37" s="568">
        <f t="shared" si="1"/>
        <v>7655.83</v>
      </c>
      <c r="I37" s="508"/>
    </row>
    <row r="38" spans="1:9" s="461" customFormat="1" ht="13.5" thickBot="1" x14ac:dyDescent="0.25">
      <c r="A38" s="510"/>
      <c r="B38" s="511"/>
      <c r="C38" s="512"/>
      <c r="D38" s="513" t="s">
        <v>22</v>
      </c>
      <c r="E38" s="514"/>
      <c r="F38" s="515"/>
      <c r="G38" s="569"/>
      <c r="H38" s="570"/>
      <c r="I38" s="516">
        <f>SUM(H26:H37)</f>
        <v>203446.19</v>
      </c>
    </row>
    <row r="39" spans="1:9" s="461" customFormat="1" ht="13.5" thickBot="1" x14ac:dyDescent="0.25">
      <c r="A39" s="517"/>
      <c r="B39" s="517"/>
      <c r="C39" s="518"/>
      <c r="D39" s="518"/>
      <c r="E39" s="518"/>
      <c r="F39" s="571"/>
      <c r="G39" s="572"/>
      <c r="H39" s="573"/>
      <c r="I39" s="518"/>
    </row>
    <row r="40" spans="1:9" s="461" customFormat="1" x14ac:dyDescent="0.2">
      <c r="A40" s="495"/>
      <c r="B40" s="496"/>
      <c r="C40" s="520" t="s">
        <v>969</v>
      </c>
      <c r="D40" s="498" t="s">
        <v>124</v>
      </c>
      <c r="E40" s="499"/>
      <c r="F40" s="500"/>
      <c r="G40" s="574"/>
      <c r="H40" s="566"/>
      <c r="I40" s="501"/>
    </row>
    <row r="41" spans="1:9" s="461" customFormat="1" ht="38.25" x14ac:dyDescent="0.2">
      <c r="A41" s="502" t="s">
        <v>67</v>
      </c>
      <c r="B41" s="503" t="s">
        <v>304</v>
      </c>
      <c r="C41" s="519" t="s">
        <v>42</v>
      </c>
      <c r="D41" s="505" t="s">
        <v>305</v>
      </c>
      <c r="E41" s="506" t="s">
        <v>63</v>
      </c>
      <c r="F41" s="507">
        <v>1</v>
      </c>
      <c r="G41" s="567">
        <v>638615.06000000006</v>
      </c>
      <c r="H41" s="568">
        <f t="shared" ref="H41:H42" si="2">+F41*G41</f>
        <v>638615.06000000006</v>
      </c>
      <c r="I41" s="508"/>
    </row>
    <row r="42" spans="1:9" s="461" customFormat="1" x14ac:dyDescent="0.2">
      <c r="A42" s="502" t="s">
        <v>67</v>
      </c>
      <c r="B42" s="503" t="s">
        <v>970</v>
      </c>
      <c r="C42" s="519" t="s">
        <v>43</v>
      </c>
      <c r="D42" s="521" t="s">
        <v>971</v>
      </c>
      <c r="E42" s="522" t="s">
        <v>972</v>
      </c>
      <c r="F42" s="507">
        <v>1</v>
      </c>
      <c r="G42" s="567">
        <v>271.47000000000003</v>
      </c>
      <c r="H42" s="568">
        <f t="shared" si="2"/>
        <v>271.47000000000003</v>
      </c>
      <c r="I42" s="508"/>
    </row>
    <row r="43" spans="1:9" s="461" customFormat="1" ht="13.5" thickBot="1" x14ac:dyDescent="0.25">
      <c r="A43" s="510"/>
      <c r="B43" s="511"/>
      <c r="C43" s="512"/>
      <c r="D43" s="513" t="s">
        <v>22</v>
      </c>
      <c r="E43" s="514"/>
      <c r="F43" s="515"/>
      <c r="G43" s="569"/>
      <c r="H43" s="570"/>
      <c r="I43" s="516">
        <f>SUM(H41:H42)</f>
        <v>638886.53</v>
      </c>
    </row>
    <row r="44" spans="1:9" s="461" customFormat="1" ht="13.5" thickBot="1" x14ac:dyDescent="0.25">
      <c r="A44" s="517"/>
      <c r="B44" s="517"/>
      <c r="C44" s="518"/>
      <c r="D44" s="518"/>
      <c r="E44" s="518"/>
      <c r="F44" s="571"/>
      <c r="G44" s="572"/>
      <c r="H44" s="573"/>
      <c r="I44" s="518"/>
    </row>
    <row r="45" spans="1:9" s="461" customFormat="1" x14ac:dyDescent="0.2">
      <c r="A45" s="495"/>
      <c r="B45" s="496"/>
      <c r="C45" s="520" t="s">
        <v>973</v>
      </c>
      <c r="D45" s="498" t="s">
        <v>306</v>
      </c>
      <c r="E45" s="499"/>
      <c r="F45" s="500"/>
      <c r="G45" s="574"/>
      <c r="H45" s="566"/>
      <c r="I45" s="501"/>
    </row>
    <row r="46" spans="1:9" s="461" customFormat="1" x14ac:dyDescent="0.2">
      <c r="A46" s="502"/>
      <c r="B46" s="503"/>
      <c r="C46" s="523" t="s">
        <v>974</v>
      </c>
      <c r="D46" s="524" t="s">
        <v>10</v>
      </c>
      <c r="E46" s="525"/>
      <c r="F46" s="526"/>
      <c r="G46" s="575"/>
      <c r="H46" s="576"/>
      <c r="I46" s="508"/>
    </row>
    <row r="47" spans="1:9" s="461" customFormat="1" ht="25.5" x14ac:dyDescent="0.2">
      <c r="A47" s="502" t="s">
        <v>198</v>
      </c>
      <c r="B47" s="503" t="s">
        <v>311</v>
      </c>
      <c r="C47" s="519" t="s">
        <v>975</v>
      </c>
      <c r="D47" s="505" t="s">
        <v>308</v>
      </c>
      <c r="E47" s="506" t="s">
        <v>164</v>
      </c>
      <c r="F47" s="507">
        <v>30</v>
      </c>
      <c r="G47" s="567">
        <v>241.7</v>
      </c>
      <c r="H47" s="568">
        <f t="shared" ref="H47:H48" si="3">+F47*G47</f>
        <v>7251</v>
      </c>
      <c r="I47" s="508"/>
    </row>
    <row r="48" spans="1:9" s="461" customFormat="1" ht="38.25" x14ac:dyDescent="0.2">
      <c r="A48" s="502" t="s">
        <v>310</v>
      </c>
      <c r="B48" s="503" t="s">
        <v>312</v>
      </c>
      <c r="C48" s="519" t="s">
        <v>976</v>
      </c>
      <c r="D48" s="505" t="s">
        <v>309</v>
      </c>
      <c r="E48" s="506" t="s">
        <v>179</v>
      </c>
      <c r="F48" s="507">
        <v>45.61</v>
      </c>
      <c r="G48" s="567">
        <v>1.5</v>
      </c>
      <c r="H48" s="568">
        <f t="shared" si="3"/>
        <v>68.42</v>
      </c>
      <c r="I48" s="508"/>
    </row>
    <row r="49" spans="1:9" s="461" customFormat="1" x14ac:dyDescent="0.2">
      <c r="A49" s="502"/>
      <c r="B49" s="503"/>
      <c r="C49" s="523" t="s">
        <v>977</v>
      </c>
      <c r="D49" s="524" t="s">
        <v>313</v>
      </c>
      <c r="E49" s="525"/>
      <c r="F49" s="526"/>
      <c r="G49" s="575"/>
      <c r="H49" s="576"/>
      <c r="I49" s="508"/>
    </row>
    <row r="50" spans="1:9" s="461" customFormat="1" x14ac:dyDescent="0.2">
      <c r="A50" s="502"/>
      <c r="B50" s="503"/>
      <c r="C50" s="523" t="s">
        <v>978</v>
      </c>
      <c r="D50" s="524" t="s">
        <v>315</v>
      </c>
      <c r="E50" s="525"/>
      <c r="F50" s="526"/>
      <c r="G50" s="575"/>
      <c r="H50" s="576"/>
      <c r="I50" s="508"/>
    </row>
    <row r="51" spans="1:9" s="461" customFormat="1" x14ac:dyDescent="0.2">
      <c r="A51" s="502" t="s">
        <v>199</v>
      </c>
      <c r="B51" s="503">
        <v>104791</v>
      </c>
      <c r="C51" s="519" t="s">
        <v>979</v>
      </c>
      <c r="D51" s="505" t="s">
        <v>317</v>
      </c>
      <c r="E51" s="506" t="s">
        <v>179</v>
      </c>
      <c r="F51" s="507">
        <v>167.19</v>
      </c>
      <c r="G51" s="567">
        <v>9.48</v>
      </c>
      <c r="H51" s="568">
        <f t="shared" ref="H51:H114" si="4">+F51*G51</f>
        <v>1584.96</v>
      </c>
      <c r="I51" s="508"/>
    </row>
    <row r="52" spans="1:9" s="461" customFormat="1" x14ac:dyDescent="0.2">
      <c r="A52" s="502" t="s">
        <v>199</v>
      </c>
      <c r="B52" s="503">
        <v>97622</v>
      </c>
      <c r="C52" s="519" t="s">
        <v>980</v>
      </c>
      <c r="D52" s="505" t="s">
        <v>318</v>
      </c>
      <c r="E52" s="506" t="s">
        <v>203</v>
      </c>
      <c r="F52" s="507">
        <v>25.47</v>
      </c>
      <c r="G52" s="567">
        <v>83.11</v>
      </c>
      <c r="H52" s="568">
        <f t="shared" si="4"/>
        <v>2116.81</v>
      </c>
      <c r="I52" s="508"/>
    </row>
    <row r="53" spans="1:9" s="461" customFormat="1" x14ac:dyDescent="0.2">
      <c r="A53" s="502" t="s">
        <v>67</v>
      </c>
      <c r="B53" s="503" t="s">
        <v>311</v>
      </c>
      <c r="C53" s="519" t="s">
        <v>981</v>
      </c>
      <c r="D53" s="505" t="s">
        <v>319</v>
      </c>
      <c r="E53" s="506" t="s">
        <v>164</v>
      </c>
      <c r="F53" s="507">
        <v>36.130000000000003</v>
      </c>
      <c r="G53" s="567">
        <v>241.7</v>
      </c>
      <c r="H53" s="568">
        <f t="shared" si="4"/>
        <v>8732.6200000000008</v>
      </c>
      <c r="I53" s="508"/>
    </row>
    <row r="54" spans="1:9" s="461" customFormat="1" ht="38.25" x14ac:dyDescent="0.2">
      <c r="A54" s="502" t="s">
        <v>199</v>
      </c>
      <c r="B54" s="503">
        <v>100991</v>
      </c>
      <c r="C54" s="519" t="s">
        <v>982</v>
      </c>
      <c r="D54" s="505" t="s">
        <v>320</v>
      </c>
      <c r="E54" s="506" t="s">
        <v>204</v>
      </c>
      <c r="F54" s="507">
        <v>50.58</v>
      </c>
      <c r="G54" s="567">
        <v>6.68</v>
      </c>
      <c r="H54" s="568">
        <f t="shared" si="4"/>
        <v>337.87</v>
      </c>
      <c r="I54" s="508"/>
    </row>
    <row r="55" spans="1:9" s="461" customFormat="1" ht="38.25" x14ac:dyDescent="0.2">
      <c r="A55" s="502" t="s">
        <v>67</v>
      </c>
      <c r="B55" s="503" t="s">
        <v>316</v>
      </c>
      <c r="C55" s="519" t="s">
        <v>983</v>
      </c>
      <c r="D55" s="505" t="s">
        <v>205</v>
      </c>
      <c r="E55" s="506" t="s">
        <v>13</v>
      </c>
      <c r="F55" s="507">
        <v>8</v>
      </c>
      <c r="G55" s="567">
        <v>369.39</v>
      </c>
      <c r="H55" s="568">
        <f t="shared" si="4"/>
        <v>2955.12</v>
      </c>
      <c r="I55" s="508"/>
    </row>
    <row r="56" spans="1:9" s="461" customFormat="1" x14ac:dyDescent="0.2">
      <c r="A56" s="502"/>
      <c r="B56" s="503"/>
      <c r="C56" s="523" t="s">
        <v>984</v>
      </c>
      <c r="D56" s="524" t="s">
        <v>322</v>
      </c>
      <c r="E56" s="525"/>
      <c r="F56" s="526"/>
      <c r="G56" s="575"/>
      <c r="H56" s="576"/>
      <c r="I56" s="508"/>
    </row>
    <row r="57" spans="1:9" s="461" customFormat="1" ht="51" x14ac:dyDescent="0.2">
      <c r="A57" s="502" t="s">
        <v>199</v>
      </c>
      <c r="B57" s="503">
        <v>40654</v>
      </c>
      <c r="C57" s="519" t="s">
        <v>985</v>
      </c>
      <c r="D57" s="505" t="s">
        <v>323</v>
      </c>
      <c r="E57" s="506" t="s">
        <v>179</v>
      </c>
      <c r="F57" s="507">
        <v>381.73</v>
      </c>
      <c r="G57" s="589">
        <v>220.88</v>
      </c>
      <c r="H57" s="568">
        <f t="shared" si="4"/>
        <v>84316.52</v>
      </c>
      <c r="I57" s="508"/>
    </row>
    <row r="58" spans="1:9" s="461" customFormat="1" ht="63.75" x14ac:dyDescent="0.2">
      <c r="A58" s="502" t="s">
        <v>67</v>
      </c>
      <c r="B58" s="503" t="s">
        <v>326</v>
      </c>
      <c r="C58" s="519" t="s">
        <v>986</v>
      </c>
      <c r="D58" s="505" t="s">
        <v>324</v>
      </c>
      <c r="E58" s="506" t="s">
        <v>179</v>
      </c>
      <c r="F58" s="507">
        <v>1.36</v>
      </c>
      <c r="G58" s="590">
        <v>220.88</v>
      </c>
      <c r="H58" s="568">
        <f t="shared" si="4"/>
        <v>300.39999999999998</v>
      </c>
      <c r="I58" s="508"/>
    </row>
    <row r="59" spans="1:9" s="461" customFormat="1" ht="38.25" x14ac:dyDescent="0.2">
      <c r="A59" s="502" t="s">
        <v>199</v>
      </c>
      <c r="B59" s="503">
        <v>98678</v>
      </c>
      <c r="C59" s="519" t="s">
        <v>987</v>
      </c>
      <c r="D59" s="505" t="s">
        <v>325</v>
      </c>
      <c r="E59" s="506" t="s">
        <v>179</v>
      </c>
      <c r="F59" s="507">
        <v>6.22</v>
      </c>
      <c r="G59" s="590">
        <v>518.97</v>
      </c>
      <c r="H59" s="568">
        <f t="shared" si="4"/>
        <v>3227.99</v>
      </c>
      <c r="I59" s="508"/>
    </row>
    <row r="60" spans="1:9" s="461" customFormat="1" x14ac:dyDescent="0.2">
      <c r="A60" s="502"/>
      <c r="B60" s="503"/>
      <c r="C60" s="523" t="s">
        <v>988</v>
      </c>
      <c r="D60" s="524" t="s">
        <v>61</v>
      </c>
      <c r="E60" s="525"/>
      <c r="F60" s="526"/>
      <c r="G60" s="575"/>
      <c r="H60" s="576"/>
      <c r="I60" s="508"/>
    </row>
    <row r="61" spans="1:9" s="461" customFormat="1" ht="25.5" x14ac:dyDescent="0.2">
      <c r="A61" s="502" t="s">
        <v>67</v>
      </c>
      <c r="B61" s="503" t="s">
        <v>334</v>
      </c>
      <c r="C61" s="519" t="s">
        <v>989</v>
      </c>
      <c r="D61" s="505" t="s">
        <v>328</v>
      </c>
      <c r="E61" s="506" t="s">
        <v>179</v>
      </c>
      <c r="F61" s="507">
        <v>5.41</v>
      </c>
      <c r="G61" s="590">
        <v>203.18</v>
      </c>
      <c r="H61" s="568">
        <f t="shared" si="4"/>
        <v>1099.2</v>
      </c>
      <c r="I61" s="508"/>
    </row>
    <row r="62" spans="1:9" s="461" customFormat="1" ht="25.5" x14ac:dyDescent="0.2">
      <c r="A62" s="502" t="s">
        <v>67</v>
      </c>
      <c r="B62" s="503" t="s">
        <v>335</v>
      </c>
      <c r="C62" s="519" t="s">
        <v>990</v>
      </c>
      <c r="D62" s="505" t="s">
        <v>328</v>
      </c>
      <c r="E62" s="506" t="s">
        <v>179</v>
      </c>
      <c r="F62" s="507">
        <v>2.39</v>
      </c>
      <c r="G62" s="590">
        <v>203.18</v>
      </c>
      <c r="H62" s="568">
        <f t="shared" si="4"/>
        <v>485.6</v>
      </c>
      <c r="I62" s="508"/>
    </row>
    <row r="63" spans="1:9" s="461" customFormat="1" ht="25.5" x14ac:dyDescent="0.2">
      <c r="A63" s="502" t="s">
        <v>199</v>
      </c>
      <c r="B63" s="503">
        <v>96368</v>
      </c>
      <c r="C63" s="519" t="s">
        <v>991</v>
      </c>
      <c r="D63" s="505" t="s">
        <v>329</v>
      </c>
      <c r="E63" s="506" t="s">
        <v>179</v>
      </c>
      <c r="F63" s="507">
        <v>2.71</v>
      </c>
      <c r="G63" s="590">
        <v>187.43</v>
      </c>
      <c r="H63" s="568">
        <f t="shared" si="4"/>
        <v>507.94</v>
      </c>
      <c r="I63" s="508"/>
    </row>
    <row r="64" spans="1:9" s="461" customFormat="1" x14ac:dyDescent="0.2">
      <c r="A64" s="502" t="s">
        <v>199</v>
      </c>
      <c r="B64" s="503">
        <v>96359</v>
      </c>
      <c r="C64" s="519" t="s">
        <v>992</v>
      </c>
      <c r="D64" s="505" t="s">
        <v>330</v>
      </c>
      <c r="E64" s="506" t="s">
        <v>179</v>
      </c>
      <c r="F64" s="507">
        <v>31.89</v>
      </c>
      <c r="G64" s="590">
        <v>112.52</v>
      </c>
      <c r="H64" s="568">
        <f t="shared" si="4"/>
        <v>3588.26</v>
      </c>
      <c r="I64" s="508"/>
    </row>
    <row r="65" spans="1:9" s="461" customFormat="1" ht="38.25" x14ac:dyDescent="0.2">
      <c r="A65" s="502" t="s">
        <v>67</v>
      </c>
      <c r="B65" s="503" t="s">
        <v>336</v>
      </c>
      <c r="C65" s="519" t="s">
        <v>993</v>
      </c>
      <c r="D65" s="505" t="s">
        <v>331</v>
      </c>
      <c r="E65" s="506" t="s">
        <v>179</v>
      </c>
      <c r="F65" s="507">
        <v>3.73</v>
      </c>
      <c r="G65" s="590">
        <v>140.38999999999999</v>
      </c>
      <c r="H65" s="568">
        <f t="shared" si="4"/>
        <v>523.65</v>
      </c>
      <c r="I65" s="508"/>
    </row>
    <row r="66" spans="1:9" s="461" customFormat="1" ht="25.5" x14ac:dyDescent="0.2">
      <c r="A66" s="502" t="s">
        <v>199</v>
      </c>
      <c r="B66" s="503">
        <v>88488</v>
      </c>
      <c r="C66" s="519" t="s">
        <v>994</v>
      </c>
      <c r="D66" s="505" t="s">
        <v>332</v>
      </c>
      <c r="E66" s="506" t="s">
        <v>179</v>
      </c>
      <c r="F66" s="507">
        <v>63.78</v>
      </c>
      <c r="G66" s="590">
        <v>19.03</v>
      </c>
      <c r="H66" s="568">
        <f t="shared" si="4"/>
        <v>1213.73</v>
      </c>
      <c r="I66" s="508"/>
    </row>
    <row r="67" spans="1:9" s="461" customFormat="1" ht="25.5" x14ac:dyDescent="0.2">
      <c r="A67" s="502" t="s">
        <v>67</v>
      </c>
      <c r="B67" s="503" t="s">
        <v>337</v>
      </c>
      <c r="C67" s="519" t="s">
        <v>995</v>
      </c>
      <c r="D67" s="505" t="s">
        <v>333</v>
      </c>
      <c r="E67" s="506" t="s">
        <v>179</v>
      </c>
      <c r="F67" s="507">
        <v>11.85</v>
      </c>
      <c r="G67" s="590">
        <v>901.24</v>
      </c>
      <c r="H67" s="568">
        <f t="shared" si="4"/>
        <v>10679.69</v>
      </c>
      <c r="I67" s="508"/>
    </row>
    <row r="68" spans="1:9" s="461" customFormat="1" x14ac:dyDescent="0.2">
      <c r="A68" s="502"/>
      <c r="B68" s="503"/>
      <c r="C68" s="523" t="s">
        <v>996</v>
      </c>
      <c r="D68" s="524" t="s">
        <v>339</v>
      </c>
      <c r="E68" s="525"/>
      <c r="F68" s="526"/>
      <c r="G68" s="575"/>
      <c r="H68" s="576"/>
      <c r="I68" s="508"/>
    </row>
    <row r="69" spans="1:9" s="461" customFormat="1" ht="38.25" x14ac:dyDescent="0.2">
      <c r="A69" s="502" t="s">
        <v>67</v>
      </c>
      <c r="B69" s="503" t="s">
        <v>340</v>
      </c>
      <c r="C69" s="519" t="s">
        <v>997</v>
      </c>
      <c r="D69" s="505" t="s">
        <v>342</v>
      </c>
      <c r="E69" s="506" t="s">
        <v>179</v>
      </c>
      <c r="F69" s="507">
        <v>193.79</v>
      </c>
      <c r="G69" s="590">
        <v>110.13</v>
      </c>
      <c r="H69" s="568">
        <f t="shared" si="4"/>
        <v>21342.09</v>
      </c>
      <c r="I69" s="508"/>
    </row>
    <row r="70" spans="1:9" s="461" customFormat="1" ht="25.5" x14ac:dyDescent="0.2">
      <c r="A70" s="502" t="s">
        <v>199</v>
      </c>
      <c r="B70" s="503">
        <v>96114</v>
      </c>
      <c r="C70" s="519" t="s">
        <v>998</v>
      </c>
      <c r="D70" s="505" t="s">
        <v>343</v>
      </c>
      <c r="E70" s="506" t="s">
        <v>179</v>
      </c>
      <c r="F70" s="507">
        <v>164.3</v>
      </c>
      <c r="G70" s="590">
        <v>85.04</v>
      </c>
      <c r="H70" s="568">
        <f t="shared" si="4"/>
        <v>13972.07</v>
      </c>
      <c r="I70" s="508"/>
    </row>
    <row r="71" spans="1:9" s="461" customFormat="1" ht="38.25" x14ac:dyDescent="0.2">
      <c r="A71" s="502" t="s">
        <v>67</v>
      </c>
      <c r="B71" s="503" t="s">
        <v>341</v>
      </c>
      <c r="C71" s="519" t="s">
        <v>999</v>
      </c>
      <c r="D71" s="505" t="s">
        <v>342</v>
      </c>
      <c r="E71" s="506" t="s">
        <v>179</v>
      </c>
      <c r="F71" s="507">
        <v>31.98</v>
      </c>
      <c r="G71" s="590">
        <v>129.16</v>
      </c>
      <c r="H71" s="568">
        <f t="shared" si="4"/>
        <v>4130.54</v>
      </c>
      <c r="I71" s="508"/>
    </row>
    <row r="72" spans="1:9" s="461" customFormat="1" x14ac:dyDescent="0.2">
      <c r="A72" s="502"/>
      <c r="B72" s="503"/>
      <c r="C72" s="523" t="s">
        <v>1000</v>
      </c>
      <c r="D72" s="524" t="s">
        <v>344</v>
      </c>
      <c r="E72" s="525"/>
      <c r="F72" s="526"/>
      <c r="G72" s="575"/>
      <c r="H72" s="576"/>
      <c r="I72" s="508"/>
    </row>
    <row r="73" spans="1:9" s="461" customFormat="1" ht="25.5" x14ac:dyDescent="0.2">
      <c r="A73" s="502" t="s">
        <v>199</v>
      </c>
      <c r="B73" s="503">
        <v>88489</v>
      </c>
      <c r="C73" s="519" t="s">
        <v>1001</v>
      </c>
      <c r="D73" s="505" t="s">
        <v>348</v>
      </c>
      <c r="E73" s="506" t="s">
        <v>179</v>
      </c>
      <c r="F73" s="507">
        <v>3.33</v>
      </c>
      <c r="G73" s="590">
        <v>15.75</v>
      </c>
      <c r="H73" s="568">
        <f t="shared" si="4"/>
        <v>52.45</v>
      </c>
      <c r="I73" s="508"/>
    </row>
    <row r="74" spans="1:9" s="461" customFormat="1" ht="25.5" x14ac:dyDescent="0.2">
      <c r="A74" s="502" t="s">
        <v>199</v>
      </c>
      <c r="B74" s="503">
        <v>88489</v>
      </c>
      <c r="C74" s="519" t="s">
        <v>1002</v>
      </c>
      <c r="D74" s="505" t="s">
        <v>349</v>
      </c>
      <c r="E74" s="506" t="s">
        <v>179</v>
      </c>
      <c r="F74" s="507">
        <v>33.32</v>
      </c>
      <c r="G74" s="590">
        <v>15.75</v>
      </c>
      <c r="H74" s="568">
        <f t="shared" si="4"/>
        <v>524.79</v>
      </c>
      <c r="I74" s="508"/>
    </row>
    <row r="75" spans="1:9" s="461" customFormat="1" ht="25.5" x14ac:dyDescent="0.2">
      <c r="A75" s="502" t="s">
        <v>199</v>
      </c>
      <c r="B75" s="503">
        <v>88489</v>
      </c>
      <c r="C75" s="519" t="s">
        <v>1003</v>
      </c>
      <c r="D75" s="505" t="s">
        <v>350</v>
      </c>
      <c r="E75" s="506" t="s">
        <v>179</v>
      </c>
      <c r="F75" s="507">
        <v>359.53</v>
      </c>
      <c r="G75" s="590">
        <v>15.75</v>
      </c>
      <c r="H75" s="568">
        <f t="shared" si="4"/>
        <v>5662.6</v>
      </c>
      <c r="I75" s="508"/>
    </row>
    <row r="76" spans="1:9" s="461" customFormat="1" ht="38.25" x14ac:dyDescent="0.2">
      <c r="A76" s="502" t="s">
        <v>199</v>
      </c>
      <c r="B76" s="503">
        <v>88489</v>
      </c>
      <c r="C76" s="519" t="s">
        <v>1004</v>
      </c>
      <c r="D76" s="505" t="s">
        <v>351</v>
      </c>
      <c r="E76" s="506" t="s">
        <v>179</v>
      </c>
      <c r="F76" s="507">
        <v>130.11000000000001</v>
      </c>
      <c r="G76" s="590">
        <v>15.75</v>
      </c>
      <c r="H76" s="568">
        <f t="shared" si="4"/>
        <v>2049.23</v>
      </c>
      <c r="I76" s="508"/>
    </row>
    <row r="77" spans="1:9" s="461" customFormat="1" ht="25.5" x14ac:dyDescent="0.2">
      <c r="A77" s="502" t="s">
        <v>199</v>
      </c>
      <c r="B77" s="503">
        <v>88489</v>
      </c>
      <c r="C77" s="519" t="s">
        <v>1005</v>
      </c>
      <c r="D77" s="505" t="s">
        <v>352</v>
      </c>
      <c r="E77" s="506" t="s">
        <v>179</v>
      </c>
      <c r="F77" s="507">
        <v>29.53</v>
      </c>
      <c r="G77" s="590">
        <v>15.75</v>
      </c>
      <c r="H77" s="568">
        <f t="shared" si="4"/>
        <v>465.1</v>
      </c>
      <c r="I77" s="508"/>
    </row>
    <row r="78" spans="1:9" s="461" customFormat="1" ht="25.5" x14ac:dyDescent="0.2">
      <c r="A78" s="502" t="s">
        <v>67</v>
      </c>
      <c r="B78" s="503" t="s">
        <v>345</v>
      </c>
      <c r="C78" s="519" t="s">
        <v>1006</v>
      </c>
      <c r="D78" s="505" t="s">
        <v>353</v>
      </c>
      <c r="E78" s="506" t="s">
        <v>179</v>
      </c>
      <c r="F78" s="507">
        <v>48.61</v>
      </c>
      <c r="G78" s="590">
        <v>84.08</v>
      </c>
      <c r="H78" s="568">
        <f t="shared" si="4"/>
        <v>4087.13</v>
      </c>
      <c r="I78" s="508"/>
    </row>
    <row r="79" spans="1:9" s="461" customFormat="1" ht="25.5" x14ac:dyDescent="0.2">
      <c r="A79" s="502" t="s">
        <v>199</v>
      </c>
      <c r="B79" s="503">
        <v>88488</v>
      </c>
      <c r="C79" s="519" t="s">
        <v>1007</v>
      </c>
      <c r="D79" s="505" t="s">
        <v>354</v>
      </c>
      <c r="E79" s="506" t="s">
        <v>179</v>
      </c>
      <c r="F79" s="507">
        <v>9.43</v>
      </c>
      <c r="G79" s="590">
        <v>19.03</v>
      </c>
      <c r="H79" s="568">
        <f t="shared" si="4"/>
        <v>179.45</v>
      </c>
      <c r="I79" s="508"/>
    </row>
    <row r="80" spans="1:9" s="461" customFormat="1" ht="25.5" x14ac:dyDescent="0.2">
      <c r="A80" s="502" t="s">
        <v>199</v>
      </c>
      <c r="B80" s="503">
        <v>88489</v>
      </c>
      <c r="C80" s="519" t="s">
        <v>1008</v>
      </c>
      <c r="D80" s="505" t="s">
        <v>355</v>
      </c>
      <c r="E80" s="506" t="s">
        <v>179</v>
      </c>
      <c r="F80" s="507">
        <v>78.97</v>
      </c>
      <c r="G80" s="590">
        <v>15.75</v>
      </c>
      <c r="H80" s="568">
        <f t="shared" si="4"/>
        <v>1243.78</v>
      </c>
      <c r="I80" s="508"/>
    </row>
    <row r="81" spans="1:9" s="461" customFormat="1" ht="25.5" x14ac:dyDescent="0.2">
      <c r="A81" s="502" t="s">
        <v>67</v>
      </c>
      <c r="B81" s="503" t="s">
        <v>346</v>
      </c>
      <c r="C81" s="519" t="s">
        <v>1009</v>
      </c>
      <c r="D81" s="505" t="s">
        <v>356</v>
      </c>
      <c r="E81" s="506" t="s">
        <v>179</v>
      </c>
      <c r="F81" s="507">
        <v>90.84</v>
      </c>
      <c r="G81" s="590">
        <v>84.08</v>
      </c>
      <c r="H81" s="568">
        <f t="shared" si="4"/>
        <v>7637.83</v>
      </c>
      <c r="I81" s="508"/>
    </row>
    <row r="82" spans="1:9" s="461" customFormat="1" ht="25.5" x14ac:dyDescent="0.2">
      <c r="A82" s="502" t="s">
        <v>67</v>
      </c>
      <c r="B82" s="503" t="s">
        <v>347</v>
      </c>
      <c r="C82" s="519" t="s">
        <v>1010</v>
      </c>
      <c r="D82" s="505" t="s">
        <v>357</v>
      </c>
      <c r="E82" s="506" t="s">
        <v>179</v>
      </c>
      <c r="F82" s="507">
        <v>7.96</v>
      </c>
      <c r="G82" s="590">
        <v>84.08</v>
      </c>
      <c r="H82" s="568">
        <f t="shared" si="4"/>
        <v>669.28</v>
      </c>
      <c r="I82" s="508"/>
    </row>
    <row r="83" spans="1:9" s="461" customFormat="1" x14ac:dyDescent="0.2">
      <c r="A83" s="502" t="s">
        <v>199</v>
      </c>
      <c r="B83" s="503">
        <v>98671</v>
      </c>
      <c r="C83" s="519" t="s">
        <v>1011</v>
      </c>
      <c r="D83" s="505" t="s">
        <v>358</v>
      </c>
      <c r="E83" s="506" t="s">
        <v>179</v>
      </c>
      <c r="F83" s="507">
        <v>1.04</v>
      </c>
      <c r="G83" s="590">
        <v>584.02</v>
      </c>
      <c r="H83" s="568">
        <f t="shared" si="4"/>
        <v>607.38</v>
      </c>
      <c r="I83" s="508"/>
    </row>
    <row r="84" spans="1:9" s="461" customFormat="1" x14ac:dyDescent="0.2">
      <c r="A84" s="502"/>
      <c r="B84" s="503"/>
      <c r="C84" s="523" t="s">
        <v>1012</v>
      </c>
      <c r="D84" s="524" t="s">
        <v>62</v>
      </c>
      <c r="E84" s="525"/>
      <c r="F84" s="526"/>
      <c r="G84" s="575"/>
      <c r="H84" s="576"/>
      <c r="I84" s="508"/>
    </row>
    <row r="85" spans="1:9" s="461" customFormat="1" ht="25.5" x14ac:dyDescent="0.2">
      <c r="A85" s="502" t="s">
        <v>67</v>
      </c>
      <c r="B85" s="503" t="s">
        <v>359</v>
      </c>
      <c r="C85" s="519" t="s">
        <v>1013</v>
      </c>
      <c r="D85" s="505" t="s">
        <v>370</v>
      </c>
      <c r="E85" s="506" t="s">
        <v>164</v>
      </c>
      <c r="F85" s="507">
        <v>197.01</v>
      </c>
      <c r="G85" s="590">
        <v>65.680000000000007</v>
      </c>
      <c r="H85" s="568">
        <f t="shared" si="4"/>
        <v>12939.62</v>
      </c>
      <c r="I85" s="508"/>
    </row>
    <row r="86" spans="1:9" s="461" customFormat="1" ht="25.5" x14ac:dyDescent="0.2">
      <c r="A86" s="502" t="s">
        <v>67</v>
      </c>
      <c r="B86" s="503" t="s">
        <v>360</v>
      </c>
      <c r="C86" s="519" t="s">
        <v>1014</v>
      </c>
      <c r="D86" s="505" t="s">
        <v>371</v>
      </c>
      <c r="E86" s="506" t="s">
        <v>164</v>
      </c>
      <c r="F86" s="507">
        <v>107.16</v>
      </c>
      <c r="G86" s="590">
        <v>86</v>
      </c>
      <c r="H86" s="568">
        <f t="shared" si="4"/>
        <v>9215.76</v>
      </c>
      <c r="I86" s="508"/>
    </row>
    <row r="87" spans="1:9" s="461" customFormat="1" x14ac:dyDescent="0.2">
      <c r="A87" s="502" t="s">
        <v>67</v>
      </c>
      <c r="B87" s="503" t="s">
        <v>361</v>
      </c>
      <c r="C87" s="519" t="s">
        <v>1015</v>
      </c>
      <c r="D87" s="505" t="s">
        <v>372</v>
      </c>
      <c r="E87" s="506" t="s">
        <v>13</v>
      </c>
      <c r="F87" s="507">
        <v>1</v>
      </c>
      <c r="G87" s="590">
        <v>1551.76</v>
      </c>
      <c r="H87" s="568">
        <f t="shared" si="4"/>
        <v>1551.76</v>
      </c>
      <c r="I87" s="508"/>
    </row>
    <row r="88" spans="1:9" s="461" customFormat="1" ht="38.25" x14ac:dyDescent="0.2">
      <c r="A88" s="502" t="s">
        <v>199</v>
      </c>
      <c r="B88" s="503">
        <v>90788</v>
      </c>
      <c r="C88" s="519" t="s">
        <v>1016</v>
      </c>
      <c r="D88" s="505" t="s">
        <v>373</v>
      </c>
      <c r="E88" s="506" t="s">
        <v>13</v>
      </c>
      <c r="F88" s="507">
        <v>3</v>
      </c>
      <c r="G88" s="590">
        <v>976.98</v>
      </c>
      <c r="H88" s="568">
        <f t="shared" si="4"/>
        <v>2930.94</v>
      </c>
      <c r="I88" s="508"/>
    </row>
    <row r="89" spans="1:9" s="461" customFormat="1" ht="38.25" x14ac:dyDescent="0.2">
      <c r="A89" s="502" t="s">
        <v>67</v>
      </c>
      <c r="B89" s="503" t="s">
        <v>362</v>
      </c>
      <c r="C89" s="519" t="s">
        <v>1017</v>
      </c>
      <c r="D89" s="505" t="s">
        <v>374</v>
      </c>
      <c r="E89" s="506" t="s">
        <v>13</v>
      </c>
      <c r="F89" s="507">
        <v>2</v>
      </c>
      <c r="G89" s="590">
        <v>1595.56</v>
      </c>
      <c r="H89" s="568">
        <f t="shared" si="4"/>
        <v>3191.12</v>
      </c>
      <c r="I89" s="508"/>
    </row>
    <row r="90" spans="1:9" s="461" customFormat="1" x14ac:dyDescent="0.2">
      <c r="A90" s="502" t="s">
        <v>67</v>
      </c>
      <c r="B90" s="503" t="s">
        <v>363</v>
      </c>
      <c r="C90" s="519" t="s">
        <v>1018</v>
      </c>
      <c r="D90" s="505" t="s">
        <v>375</v>
      </c>
      <c r="E90" s="506" t="s">
        <v>13</v>
      </c>
      <c r="F90" s="507">
        <v>4</v>
      </c>
      <c r="G90" s="590">
        <v>1006.91</v>
      </c>
      <c r="H90" s="568">
        <f t="shared" si="4"/>
        <v>4027.64</v>
      </c>
      <c r="I90" s="508"/>
    </row>
    <row r="91" spans="1:9" s="461" customFormat="1" ht="25.5" x14ac:dyDescent="0.2">
      <c r="A91" s="502" t="s">
        <v>67</v>
      </c>
      <c r="B91" s="503" t="s">
        <v>364</v>
      </c>
      <c r="C91" s="519" t="s">
        <v>1019</v>
      </c>
      <c r="D91" s="505" t="s">
        <v>376</v>
      </c>
      <c r="E91" s="506" t="s">
        <v>13</v>
      </c>
      <c r="F91" s="507">
        <v>1</v>
      </c>
      <c r="G91" s="590">
        <v>1687.9</v>
      </c>
      <c r="H91" s="568">
        <f t="shared" si="4"/>
        <v>1687.9</v>
      </c>
      <c r="I91" s="508"/>
    </row>
    <row r="92" spans="1:9" s="461" customFormat="1" ht="38.25" x14ac:dyDescent="0.2">
      <c r="A92" s="502" t="s">
        <v>67</v>
      </c>
      <c r="B92" s="503" t="s">
        <v>365</v>
      </c>
      <c r="C92" s="519" t="s">
        <v>1020</v>
      </c>
      <c r="D92" s="505" t="s">
        <v>377</v>
      </c>
      <c r="E92" s="506" t="s">
        <v>13</v>
      </c>
      <c r="F92" s="507">
        <v>1</v>
      </c>
      <c r="G92" s="590">
        <v>1207.69</v>
      </c>
      <c r="H92" s="568">
        <f t="shared" si="4"/>
        <v>1207.69</v>
      </c>
      <c r="I92" s="508"/>
    </row>
    <row r="93" spans="1:9" s="461" customFormat="1" ht="38.25" x14ac:dyDescent="0.2">
      <c r="A93" s="502" t="s">
        <v>67</v>
      </c>
      <c r="B93" s="503" t="s">
        <v>365</v>
      </c>
      <c r="C93" s="519" t="s">
        <v>1021</v>
      </c>
      <c r="D93" s="505" t="s">
        <v>377</v>
      </c>
      <c r="E93" s="506" t="s">
        <v>13</v>
      </c>
      <c r="F93" s="507">
        <v>2</v>
      </c>
      <c r="G93" s="590">
        <v>1207.69</v>
      </c>
      <c r="H93" s="568">
        <f t="shared" si="4"/>
        <v>2415.38</v>
      </c>
      <c r="I93" s="508"/>
    </row>
    <row r="94" spans="1:9" s="461" customFormat="1" ht="38.25" x14ac:dyDescent="0.2">
      <c r="A94" s="502" t="s">
        <v>67</v>
      </c>
      <c r="B94" s="503" t="s">
        <v>366</v>
      </c>
      <c r="C94" s="519" t="s">
        <v>1022</v>
      </c>
      <c r="D94" s="505" t="s">
        <v>378</v>
      </c>
      <c r="E94" s="506" t="s">
        <v>13</v>
      </c>
      <c r="F94" s="507">
        <v>8</v>
      </c>
      <c r="G94" s="590">
        <v>1153.18</v>
      </c>
      <c r="H94" s="568">
        <f t="shared" si="4"/>
        <v>9225.44</v>
      </c>
      <c r="I94" s="508"/>
    </row>
    <row r="95" spans="1:9" s="461" customFormat="1" ht="38.25" x14ac:dyDescent="0.2">
      <c r="A95" s="502" t="s">
        <v>67</v>
      </c>
      <c r="B95" s="503" t="s">
        <v>367</v>
      </c>
      <c r="C95" s="519" t="s">
        <v>1023</v>
      </c>
      <c r="D95" s="505" t="s">
        <v>379</v>
      </c>
      <c r="E95" s="506" t="s">
        <v>13</v>
      </c>
      <c r="F95" s="507">
        <v>5</v>
      </c>
      <c r="G95" s="590">
        <v>2306.36</v>
      </c>
      <c r="H95" s="568">
        <f t="shared" si="4"/>
        <v>11531.8</v>
      </c>
      <c r="I95" s="508"/>
    </row>
    <row r="96" spans="1:9" s="461" customFormat="1" ht="38.25" x14ac:dyDescent="0.2">
      <c r="A96" s="502" t="s">
        <v>67</v>
      </c>
      <c r="B96" s="503" t="s">
        <v>368</v>
      </c>
      <c r="C96" s="519" t="s">
        <v>1024</v>
      </c>
      <c r="D96" s="505" t="s">
        <v>380</v>
      </c>
      <c r="E96" s="506" t="s">
        <v>13</v>
      </c>
      <c r="F96" s="507">
        <v>4</v>
      </c>
      <c r="G96" s="590">
        <v>245.54</v>
      </c>
      <c r="H96" s="568">
        <f t="shared" si="4"/>
        <v>982.16</v>
      </c>
      <c r="I96" s="508"/>
    </row>
    <row r="97" spans="1:9" s="461" customFormat="1" ht="25.5" x14ac:dyDescent="0.2">
      <c r="A97" s="502" t="s">
        <v>67</v>
      </c>
      <c r="B97" s="503" t="s">
        <v>369</v>
      </c>
      <c r="C97" s="519" t="s">
        <v>1025</v>
      </c>
      <c r="D97" s="505" t="s">
        <v>381</v>
      </c>
      <c r="E97" s="506" t="s">
        <v>13</v>
      </c>
      <c r="F97" s="507">
        <v>14</v>
      </c>
      <c r="G97" s="590">
        <v>609.82000000000005</v>
      </c>
      <c r="H97" s="568">
        <f t="shared" si="4"/>
        <v>8537.48</v>
      </c>
      <c r="I97" s="508"/>
    </row>
    <row r="98" spans="1:9" s="461" customFormat="1" x14ac:dyDescent="0.2">
      <c r="A98" s="502"/>
      <c r="B98" s="503"/>
      <c r="C98" s="523" t="s">
        <v>1026</v>
      </c>
      <c r="D98" s="524" t="s">
        <v>382</v>
      </c>
      <c r="E98" s="525"/>
      <c r="F98" s="526"/>
      <c r="G98" s="575"/>
      <c r="H98" s="576"/>
      <c r="I98" s="508"/>
    </row>
    <row r="99" spans="1:9" s="461" customFormat="1" ht="38.25" x14ac:dyDescent="0.2">
      <c r="A99" s="502" t="s">
        <v>67</v>
      </c>
      <c r="B99" s="503" t="s">
        <v>383</v>
      </c>
      <c r="C99" s="519" t="s">
        <v>1027</v>
      </c>
      <c r="D99" s="505" t="s">
        <v>392</v>
      </c>
      <c r="E99" s="506" t="s">
        <v>13</v>
      </c>
      <c r="F99" s="507">
        <v>1</v>
      </c>
      <c r="G99" s="590">
        <v>3014.77</v>
      </c>
      <c r="H99" s="568">
        <f t="shared" si="4"/>
        <v>3014.77</v>
      </c>
      <c r="I99" s="508"/>
    </row>
    <row r="100" spans="1:9" s="461" customFormat="1" ht="38.25" x14ac:dyDescent="0.2">
      <c r="A100" s="502" t="s">
        <v>67</v>
      </c>
      <c r="B100" s="503" t="s">
        <v>384</v>
      </c>
      <c r="C100" s="519" t="s">
        <v>1028</v>
      </c>
      <c r="D100" s="505" t="s">
        <v>393</v>
      </c>
      <c r="E100" s="506" t="s">
        <v>13</v>
      </c>
      <c r="F100" s="507">
        <v>4</v>
      </c>
      <c r="G100" s="590">
        <v>2243.5700000000002</v>
      </c>
      <c r="H100" s="568">
        <f t="shared" si="4"/>
        <v>8974.2800000000007</v>
      </c>
      <c r="I100" s="508"/>
    </row>
    <row r="101" spans="1:9" s="461" customFormat="1" ht="25.5" x14ac:dyDescent="0.2">
      <c r="A101" s="502" t="s">
        <v>199</v>
      </c>
      <c r="B101" s="503">
        <v>86900</v>
      </c>
      <c r="C101" s="519" t="s">
        <v>1029</v>
      </c>
      <c r="D101" s="505" t="s">
        <v>394</v>
      </c>
      <c r="E101" s="506" t="s">
        <v>13</v>
      </c>
      <c r="F101" s="507">
        <v>1</v>
      </c>
      <c r="G101" s="590">
        <v>232.35</v>
      </c>
      <c r="H101" s="568">
        <f t="shared" si="4"/>
        <v>232.35</v>
      </c>
      <c r="I101" s="508"/>
    </row>
    <row r="102" spans="1:9" s="461" customFormat="1" ht="25.5" x14ac:dyDescent="0.2">
      <c r="A102" s="502" t="s">
        <v>199</v>
      </c>
      <c r="B102" s="503">
        <v>86878</v>
      </c>
      <c r="C102" s="519" t="s">
        <v>1030</v>
      </c>
      <c r="D102" s="505" t="s">
        <v>395</v>
      </c>
      <c r="E102" s="506" t="s">
        <v>13</v>
      </c>
      <c r="F102" s="507">
        <v>1</v>
      </c>
      <c r="G102" s="590">
        <v>76.87</v>
      </c>
      <c r="H102" s="568">
        <f t="shared" si="4"/>
        <v>76.87</v>
      </c>
      <c r="I102" s="508"/>
    </row>
    <row r="103" spans="1:9" s="461" customFormat="1" x14ac:dyDescent="0.2">
      <c r="A103" s="502" t="s">
        <v>199</v>
      </c>
      <c r="B103" s="503">
        <v>86909</v>
      </c>
      <c r="C103" s="519" t="s">
        <v>1031</v>
      </c>
      <c r="D103" s="505" t="s">
        <v>396</v>
      </c>
      <c r="E103" s="506" t="s">
        <v>13</v>
      </c>
      <c r="F103" s="507">
        <v>1</v>
      </c>
      <c r="G103" s="590">
        <v>134.79</v>
      </c>
      <c r="H103" s="568">
        <f t="shared" si="4"/>
        <v>134.79</v>
      </c>
      <c r="I103" s="508"/>
    </row>
    <row r="104" spans="1:9" s="461" customFormat="1" x14ac:dyDescent="0.2">
      <c r="A104" s="502" t="s">
        <v>199</v>
      </c>
      <c r="B104" s="503">
        <v>86881</v>
      </c>
      <c r="C104" s="519" t="s">
        <v>1032</v>
      </c>
      <c r="D104" s="505" t="s">
        <v>397</v>
      </c>
      <c r="E104" s="506" t="s">
        <v>13</v>
      </c>
      <c r="F104" s="507">
        <v>3</v>
      </c>
      <c r="G104" s="590">
        <v>213.27</v>
      </c>
      <c r="H104" s="568">
        <f t="shared" si="4"/>
        <v>639.80999999999995</v>
      </c>
      <c r="I104" s="508"/>
    </row>
    <row r="105" spans="1:9" s="461" customFormat="1" ht="25.5" x14ac:dyDescent="0.2">
      <c r="A105" s="502" t="s">
        <v>199</v>
      </c>
      <c r="B105" s="503">
        <v>86872</v>
      </c>
      <c r="C105" s="519" t="s">
        <v>1033</v>
      </c>
      <c r="D105" s="505" t="s">
        <v>398</v>
      </c>
      <c r="E105" s="506" t="s">
        <v>13</v>
      </c>
      <c r="F105" s="507">
        <v>2</v>
      </c>
      <c r="G105" s="590">
        <v>805.28</v>
      </c>
      <c r="H105" s="568">
        <f t="shared" si="4"/>
        <v>1610.56</v>
      </c>
      <c r="I105" s="508"/>
    </row>
    <row r="106" spans="1:9" s="461" customFormat="1" ht="25.5" x14ac:dyDescent="0.2">
      <c r="A106" s="502" t="s">
        <v>199</v>
      </c>
      <c r="B106" s="503">
        <v>86877</v>
      </c>
      <c r="C106" s="519" t="s">
        <v>1034</v>
      </c>
      <c r="D106" s="505" t="s">
        <v>399</v>
      </c>
      <c r="E106" s="506" t="s">
        <v>13</v>
      </c>
      <c r="F106" s="507">
        <v>2</v>
      </c>
      <c r="G106" s="590">
        <v>71.48</v>
      </c>
      <c r="H106" s="568">
        <f t="shared" si="4"/>
        <v>142.96</v>
      </c>
      <c r="I106" s="508"/>
    </row>
    <row r="107" spans="1:9" s="461" customFormat="1" ht="25.5" x14ac:dyDescent="0.2">
      <c r="A107" s="502" t="s">
        <v>199</v>
      </c>
      <c r="B107" s="503">
        <v>86914</v>
      </c>
      <c r="C107" s="519" t="s">
        <v>1035</v>
      </c>
      <c r="D107" s="505" t="s">
        <v>400</v>
      </c>
      <c r="E107" s="506" t="s">
        <v>13</v>
      </c>
      <c r="F107" s="507">
        <v>2</v>
      </c>
      <c r="G107" s="590">
        <v>102.39</v>
      </c>
      <c r="H107" s="568">
        <f t="shared" si="4"/>
        <v>204.78</v>
      </c>
      <c r="I107" s="508"/>
    </row>
    <row r="108" spans="1:9" s="461" customFormat="1" ht="38.25" x14ac:dyDescent="0.2">
      <c r="A108" s="502" t="s">
        <v>67</v>
      </c>
      <c r="B108" s="503" t="s">
        <v>385</v>
      </c>
      <c r="C108" s="519" t="s">
        <v>1036</v>
      </c>
      <c r="D108" s="505" t="s">
        <v>401</v>
      </c>
      <c r="E108" s="506" t="s">
        <v>13</v>
      </c>
      <c r="F108" s="507">
        <v>12</v>
      </c>
      <c r="G108" s="590">
        <v>175.57</v>
      </c>
      <c r="H108" s="568">
        <f t="shared" si="4"/>
        <v>2106.84</v>
      </c>
      <c r="I108" s="508"/>
    </row>
    <row r="109" spans="1:9" s="461" customFormat="1" ht="25.5" x14ac:dyDescent="0.2">
      <c r="A109" s="502" t="s">
        <v>199</v>
      </c>
      <c r="B109" s="503">
        <v>100854</v>
      </c>
      <c r="C109" s="519" t="s">
        <v>1037</v>
      </c>
      <c r="D109" s="505" t="s">
        <v>402</v>
      </c>
      <c r="E109" s="506" t="s">
        <v>13</v>
      </c>
      <c r="F109" s="507">
        <v>14</v>
      </c>
      <c r="G109" s="590">
        <v>1833.06</v>
      </c>
      <c r="H109" s="568">
        <f t="shared" si="4"/>
        <v>25662.84</v>
      </c>
      <c r="I109" s="508"/>
    </row>
    <row r="110" spans="1:9" s="461" customFormat="1" ht="25.5" x14ac:dyDescent="0.2">
      <c r="A110" s="502" t="s">
        <v>199</v>
      </c>
      <c r="B110" s="503">
        <v>95547</v>
      </c>
      <c r="C110" s="519" t="s">
        <v>1038</v>
      </c>
      <c r="D110" s="505" t="s">
        <v>403</v>
      </c>
      <c r="E110" s="506" t="s">
        <v>13</v>
      </c>
      <c r="F110" s="507">
        <v>10</v>
      </c>
      <c r="G110" s="590">
        <v>62.23</v>
      </c>
      <c r="H110" s="568">
        <f t="shared" si="4"/>
        <v>622.29999999999995</v>
      </c>
      <c r="I110" s="508"/>
    </row>
    <row r="111" spans="1:9" s="461" customFormat="1" ht="38.25" x14ac:dyDescent="0.2">
      <c r="A111" s="502" t="s">
        <v>67</v>
      </c>
      <c r="B111" s="503" t="s">
        <v>386</v>
      </c>
      <c r="C111" s="519" t="s">
        <v>1039</v>
      </c>
      <c r="D111" s="505" t="s">
        <v>404</v>
      </c>
      <c r="E111" s="506" t="s">
        <v>13</v>
      </c>
      <c r="F111" s="507">
        <v>12</v>
      </c>
      <c r="G111" s="590">
        <v>52.68</v>
      </c>
      <c r="H111" s="568">
        <f t="shared" si="4"/>
        <v>632.16</v>
      </c>
      <c r="I111" s="508"/>
    </row>
    <row r="112" spans="1:9" s="461" customFormat="1" ht="38.25" x14ac:dyDescent="0.2">
      <c r="A112" s="502" t="s">
        <v>67</v>
      </c>
      <c r="B112" s="503" t="s">
        <v>387</v>
      </c>
      <c r="C112" s="519" t="s">
        <v>1040</v>
      </c>
      <c r="D112" s="505" t="s">
        <v>405</v>
      </c>
      <c r="E112" s="506" t="s">
        <v>13</v>
      </c>
      <c r="F112" s="507">
        <v>6</v>
      </c>
      <c r="G112" s="590">
        <v>781.14</v>
      </c>
      <c r="H112" s="568">
        <f t="shared" si="4"/>
        <v>4686.84</v>
      </c>
      <c r="I112" s="508"/>
    </row>
    <row r="113" spans="1:9" s="461" customFormat="1" ht="38.25" x14ac:dyDescent="0.2">
      <c r="A113" s="502" t="s">
        <v>67</v>
      </c>
      <c r="B113" s="503" t="s">
        <v>388</v>
      </c>
      <c r="C113" s="519" t="s">
        <v>1041</v>
      </c>
      <c r="D113" s="505" t="s">
        <v>406</v>
      </c>
      <c r="E113" s="506" t="s">
        <v>13</v>
      </c>
      <c r="F113" s="507">
        <v>11</v>
      </c>
      <c r="G113" s="590">
        <v>76.08</v>
      </c>
      <c r="H113" s="568">
        <f t="shared" si="4"/>
        <v>836.88</v>
      </c>
      <c r="I113" s="508"/>
    </row>
    <row r="114" spans="1:9" s="461" customFormat="1" ht="38.25" x14ac:dyDescent="0.2">
      <c r="A114" s="502" t="s">
        <v>67</v>
      </c>
      <c r="B114" s="503" t="s">
        <v>389</v>
      </c>
      <c r="C114" s="519" t="s">
        <v>1042</v>
      </c>
      <c r="D114" s="505" t="s">
        <v>407</v>
      </c>
      <c r="E114" s="506" t="s">
        <v>13</v>
      </c>
      <c r="F114" s="507">
        <v>8</v>
      </c>
      <c r="G114" s="590">
        <v>155.94999999999999</v>
      </c>
      <c r="H114" s="568">
        <f t="shared" si="4"/>
        <v>1247.5999999999999</v>
      </c>
      <c r="I114" s="508"/>
    </row>
    <row r="115" spans="1:9" s="461" customFormat="1" ht="63.75" x14ac:dyDescent="0.2">
      <c r="A115" s="502" t="s">
        <v>67</v>
      </c>
      <c r="B115" s="503" t="s">
        <v>390</v>
      </c>
      <c r="C115" s="519" t="s">
        <v>1043</v>
      </c>
      <c r="D115" s="505" t="s">
        <v>408</v>
      </c>
      <c r="E115" s="506" t="s">
        <v>13</v>
      </c>
      <c r="F115" s="507">
        <v>14</v>
      </c>
      <c r="G115" s="590">
        <v>643.25</v>
      </c>
      <c r="H115" s="568">
        <f t="shared" ref="H115:H121" si="5">+F115*G115</f>
        <v>9005.5</v>
      </c>
      <c r="I115" s="508"/>
    </row>
    <row r="116" spans="1:9" s="461" customFormat="1" x14ac:dyDescent="0.2">
      <c r="A116" s="502" t="s">
        <v>199</v>
      </c>
      <c r="B116" s="503">
        <v>100868</v>
      </c>
      <c r="C116" s="519" t="s">
        <v>1044</v>
      </c>
      <c r="D116" s="505" t="s">
        <v>409</v>
      </c>
      <c r="E116" s="506" t="s">
        <v>13</v>
      </c>
      <c r="F116" s="507">
        <v>2</v>
      </c>
      <c r="G116" s="590">
        <v>300.01</v>
      </c>
      <c r="H116" s="568">
        <f t="shared" si="5"/>
        <v>600.02</v>
      </c>
      <c r="I116" s="508"/>
    </row>
    <row r="117" spans="1:9" s="461" customFormat="1" x14ac:dyDescent="0.2">
      <c r="A117" s="502" t="s">
        <v>199</v>
      </c>
      <c r="B117" s="503">
        <v>100863</v>
      </c>
      <c r="C117" s="519" t="s">
        <v>1045</v>
      </c>
      <c r="D117" s="505" t="s">
        <v>410</v>
      </c>
      <c r="E117" s="506" t="s">
        <v>13</v>
      </c>
      <c r="F117" s="507">
        <v>6</v>
      </c>
      <c r="G117" s="590">
        <v>500.2</v>
      </c>
      <c r="H117" s="568">
        <f t="shared" si="5"/>
        <v>3001.2</v>
      </c>
      <c r="I117" s="508"/>
    </row>
    <row r="118" spans="1:9" s="461" customFormat="1" x14ac:dyDescent="0.2">
      <c r="A118" s="502" t="s">
        <v>199</v>
      </c>
      <c r="B118" s="503">
        <v>100867</v>
      </c>
      <c r="C118" s="519" t="s">
        <v>1046</v>
      </c>
      <c r="D118" s="505" t="s">
        <v>411</v>
      </c>
      <c r="E118" s="506" t="s">
        <v>13</v>
      </c>
      <c r="F118" s="507">
        <v>8</v>
      </c>
      <c r="G118" s="590">
        <v>292.55</v>
      </c>
      <c r="H118" s="568">
        <f t="shared" si="5"/>
        <v>2340.4</v>
      </c>
      <c r="I118" s="508"/>
    </row>
    <row r="119" spans="1:9" s="461" customFormat="1" ht="51" x14ac:dyDescent="0.2">
      <c r="A119" s="502" t="s">
        <v>199</v>
      </c>
      <c r="B119" s="503">
        <v>86943</v>
      </c>
      <c r="C119" s="519" t="s">
        <v>1047</v>
      </c>
      <c r="D119" s="505" t="s">
        <v>412</v>
      </c>
      <c r="E119" s="506" t="s">
        <v>13</v>
      </c>
      <c r="F119" s="507">
        <v>2</v>
      </c>
      <c r="G119" s="590">
        <v>292.92</v>
      </c>
      <c r="H119" s="568">
        <f t="shared" si="5"/>
        <v>585.84</v>
      </c>
      <c r="I119" s="508"/>
    </row>
    <row r="120" spans="1:9" s="461" customFormat="1" x14ac:dyDescent="0.2">
      <c r="A120" s="502" t="s">
        <v>199</v>
      </c>
      <c r="B120" s="503">
        <v>100859</v>
      </c>
      <c r="C120" s="519" t="s">
        <v>1048</v>
      </c>
      <c r="D120" s="505" t="s">
        <v>413</v>
      </c>
      <c r="E120" s="506" t="s">
        <v>13</v>
      </c>
      <c r="F120" s="507">
        <v>4</v>
      </c>
      <c r="G120" s="590">
        <v>1102.58</v>
      </c>
      <c r="H120" s="568">
        <f t="shared" si="5"/>
        <v>4410.32</v>
      </c>
      <c r="I120" s="508"/>
    </row>
    <row r="121" spans="1:9" s="461" customFormat="1" ht="38.25" x14ac:dyDescent="0.2">
      <c r="A121" s="502" t="s">
        <v>67</v>
      </c>
      <c r="B121" s="503" t="s">
        <v>391</v>
      </c>
      <c r="C121" s="519" t="s">
        <v>1049</v>
      </c>
      <c r="D121" s="505" t="s">
        <v>414</v>
      </c>
      <c r="E121" s="506" t="s">
        <v>13</v>
      </c>
      <c r="F121" s="507">
        <v>4</v>
      </c>
      <c r="G121" s="590">
        <v>833.39</v>
      </c>
      <c r="H121" s="568">
        <f t="shared" si="5"/>
        <v>3333.56</v>
      </c>
      <c r="I121" s="508"/>
    </row>
    <row r="122" spans="1:9" s="461" customFormat="1" x14ac:dyDescent="0.2">
      <c r="A122" s="502"/>
      <c r="B122" s="503"/>
      <c r="C122" s="523" t="s">
        <v>1050</v>
      </c>
      <c r="D122" s="524" t="s">
        <v>415</v>
      </c>
      <c r="E122" s="525"/>
      <c r="F122" s="526"/>
      <c r="G122" s="575"/>
      <c r="H122" s="576"/>
      <c r="I122" s="508"/>
    </row>
    <row r="123" spans="1:9" s="461" customFormat="1" x14ac:dyDescent="0.2">
      <c r="A123" s="502"/>
      <c r="B123" s="503"/>
      <c r="C123" s="523" t="s">
        <v>1051</v>
      </c>
      <c r="D123" s="524" t="s">
        <v>426</v>
      </c>
      <c r="E123" s="525"/>
      <c r="F123" s="526"/>
      <c r="G123" s="575"/>
      <c r="H123" s="576"/>
      <c r="I123" s="508"/>
    </row>
    <row r="124" spans="1:9" s="461" customFormat="1" ht="25.5" x14ac:dyDescent="0.2">
      <c r="A124" s="502" t="s">
        <v>199</v>
      </c>
      <c r="B124" s="503">
        <v>89402</v>
      </c>
      <c r="C124" s="519" t="s">
        <v>1054</v>
      </c>
      <c r="D124" s="505" t="s">
        <v>416</v>
      </c>
      <c r="E124" s="506" t="s">
        <v>164</v>
      </c>
      <c r="F124" s="507">
        <v>114</v>
      </c>
      <c r="G124" s="590">
        <v>16.14</v>
      </c>
      <c r="H124" s="568">
        <f t="shared" ref="H124:H167" si="6">+F124*G124</f>
        <v>1839.96</v>
      </c>
      <c r="I124" s="508"/>
    </row>
    <row r="125" spans="1:9" s="461" customFormat="1" x14ac:dyDescent="0.2">
      <c r="A125" s="502" t="s">
        <v>199</v>
      </c>
      <c r="B125" s="503">
        <v>89362</v>
      </c>
      <c r="C125" s="519" t="s">
        <v>1055</v>
      </c>
      <c r="D125" s="505" t="s">
        <v>417</v>
      </c>
      <c r="E125" s="506" t="s">
        <v>13</v>
      </c>
      <c r="F125" s="507">
        <v>41</v>
      </c>
      <c r="G125" s="590">
        <v>12.7</v>
      </c>
      <c r="H125" s="568">
        <f t="shared" si="6"/>
        <v>520.70000000000005</v>
      </c>
      <c r="I125" s="508"/>
    </row>
    <row r="126" spans="1:9" s="461" customFormat="1" ht="25.5" x14ac:dyDescent="0.2">
      <c r="A126" s="502" t="s">
        <v>199</v>
      </c>
      <c r="B126" s="503">
        <v>89366</v>
      </c>
      <c r="C126" s="519" t="s">
        <v>1056</v>
      </c>
      <c r="D126" s="505" t="s">
        <v>418</v>
      </c>
      <c r="E126" s="506" t="s">
        <v>13</v>
      </c>
      <c r="F126" s="507">
        <v>33</v>
      </c>
      <c r="G126" s="590">
        <v>20.04</v>
      </c>
      <c r="H126" s="568">
        <f t="shared" si="6"/>
        <v>661.32</v>
      </c>
      <c r="I126" s="508"/>
    </row>
    <row r="127" spans="1:9" s="461" customFormat="1" x14ac:dyDescent="0.2">
      <c r="A127" s="502" t="s">
        <v>199</v>
      </c>
      <c r="B127" s="503">
        <v>89395</v>
      </c>
      <c r="C127" s="519" t="s">
        <v>1057</v>
      </c>
      <c r="D127" s="505" t="s">
        <v>419</v>
      </c>
      <c r="E127" s="506" t="s">
        <v>13</v>
      </c>
      <c r="F127" s="507">
        <v>33</v>
      </c>
      <c r="G127" s="590">
        <v>17.39</v>
      </c>
      <c r="H127" s="568">
        <f t="shared" si="6"/>
        <v>573.87</v>
      </c>
      <c r="I127" s="508"/>
    </row>
    <row r="128" spans="1:9" s="461" customFormat="1" ht="25.5" x14ac:dyDescent="0.2">
      <c r="A128" s="502" t="s">
        <v>199</v>
      </c>
      <c r="B128" s="503">
        <v>89396</v>
      </c>
      <c r="C128" s="519" t="s">
        <v>1058</v>
      </c>
      <c r="D128" s="505" t="s">
        <v>420</v>
      </c>
      <c r="E128" s="506" t="s">
        <v>13</v>
      </c>
      <c r="F128" s="507">
        <v>16</v>
      </c>
      <c r="G128" s="590">
        <v>25.08</v>
      </c>
      <c r="H128" s="568">
        <f t="shared" si="6"/>
        <v>401.28</v>
      </c>
      <c r="I128" s="508"/>
    </row>
    <row r="129" spans="1:9" s="461" customFormat="1" ht="25.5" x14ac:dyDescent="0.2">
      <c r="A129" s="502" t="s">
        <v>199</v>
      </c>
      <c r="B129" s="503">
        <v>95249</v>
      </c>
      <c r="C129" s="519" t="s">
        <v>1059</v>
      </c>
      <c r="D129" s="505" t="s">
        <v>421</v>
      </c>
      <c r="E129" s="506" t="s">
        <v>13</v>
      </c>
      <c r="F129" s="507">
        <v>4</v>
      </c>
      <c r="G129" s="590">
        <v>47.54</v>
      </c>
      <c r="H129" s="568">
        <f t="shared" si="6"/>
        <v>190.16</v>
      </c>
      <c r="I129" s="508"/>
    </row>
    <row r="130" spans="1:9" s="461" customFormat="1" ht="25.5" x14ac:dyDescent="0.2">
      <c r="A130" s="502" t="s">
        <v>199</v>
      </c>
      <c r="B130" s="503">
        <v>89353</v>
      </c>
      <c r="C130" s="519" t="s">
        <v>1060</v>
      </c>
      <c r="D130" s="505" t="s">
        <v>422</v>
      </c>
      <c r="E130" s="506" t="s">
        <v>13</v>
      </c>
      <c r="F130" s="507">
        <v>17</v>
      </c>
      <c r="G130" s="590">
        <v>32.06</v>
      </c>
      <c r="H130" s="568">
        <f t="shared" si="6"/>
        <v>545.02</v>
      </c>
      <c r="I130" s="508"/>
    </row>
    <row r="131" spans="1:9" s="461" customFormat="1" ht="25.5" x14ac:dyDescent="0.2">
      <c r="A131" s="502" t="s">
        <v>199</v>
      </c>
      <c r="B131" s="503">
        <v>89380</v>
      </c>
      <c r="C131" s="519" t="s">
        <v>1061</v>
      </c>
      <c r="D131" s="505" t="s">
        <v>423</v>
      </c>
      <c r="E131" s="506" t="s">
        <v>13</v>
      </c>
      <c r="F131" s="507">
        <v>5</v>
      </c>
      <c r="G131" s="590">
        <v>12.68</v>
      </c>
      <c r="H131" s="568">
        <f t="shared" si="6"/>
        <v>63.4</v>
      </c>
      <c r="I131" s="508"/>
    </row>
    <row r="132" spans="1:9" s="461" customFormat="1" ht="38.25" x14ac:dyDescent="0.2">
      <c r="A132" s="502" t="s">
        <v>199</v>
      </c>
      <c r="B132" s="503">
        <v>91170</v>
      </c>
      <c r="C132" s="519" t="s">
        <v>1062</v>
      </c>
      <c r="D132" s="505" t="s">
        <v>424</v>
      </c>
      <c r="E132" s="506" t="s">
        <v>164</v>
      </c>
      <c r="F132" s="507">
        <v>114</v>
      </c>
      <c r="G132" s="590">
        <v>13.53</v>
      </c>
      <c r="H132" s="568">
        <f t="shared" si="6"/>
        <v>1542.42</v>
      </c>
      <c r="I132" s="508"/>
    </row>
    <row r="133" spans="1:9" s="461" customFormat="1" x14ac:dyDescent="0.2">
      <c r="A133" s="502"/>
      <c r="B133" s="503"/>
      <c r="C133" s="523" t="s">
        <v>1052</v>
      </c>
      <c r="D133" s="524" t="s">
        <v>425</v>
      </c>
      <c r="E133" s="525"/>
      <c r="F133" s="526"/>
      <c r="G133" s="575"/>
      <c r="H133" s="576"/>
      <c r="I133" s="508"/>
    </row>
    <row r="134" spans="1:9" s="461" customFormat="1" ht="25.5" x14ac:dyDescent="0.2">
      <c r="A134" s="502" t="s">
        <v>199</v>
      </c>
      <c r="B134" s="503">
        <v>89512</v>
      </c>
      <c r="C134" s="519" t="s">
        <v>1063</v>
      </c>
      <c r="D134" s="505" t="s">
        <v>239</v>
      </c>
      <c r="E134" s="506" t="s">
        <v>164</v>
      </c>
      <c r="F134" s="507">
        <v>26</v>
      </c>
      <c r="G134" s="590">
        <v>60.07</v>
      </c>
      <c r="H134" s="568">
        <f t="shared" si="6"/>
        <v>1561.82</v>
      </c>
      <c r="I134" s="508"/>
    </row>
    <row r="135" spans="1:9" s="461" customFormat="1" ht="25.5" x14ac:dyDescent="0.2">
      <c r="A135" s="502" t="s">
        <v>199</v>
      </c>
      <c r="B135" s="503">
        <v>89511</v>
      </c>
      <c r="C135" s="519" t="s">
        <v>1064</v>
      </c>
      <c r="D135" s="505" t="s">
        <v>428</v>
      </c>
      <c r="E135" s="506" t="s">
        <v>164</v>
      </c>
      <c r="F135" s="507">
        <v>50</v>
      </c>
      <c r="G135" s="590">
        <v>46.98</v>
      </c>
      <c r="H135" s="568">
        <f t="shared" si="6"/>
        <v>2349</v>
      </c>
      <c r="I135" s="508"/>
    </row>
    <row r="136" spans="1:9" s="461" customFormat="1" ht="25.5" x14ac:dyDescent="0.2">
      <c r="A136" s="502" t="s">
        <v>199</v>
      </c>
      <c r="B136" s="503">
        <v>89509</v>
      </c>
      <c r="C136" s="519" t="s">
        <v>1065</v>
      </c>
      <c r="D136" s="505" t="s">
        <v>429</v>
      </c>
      <c r="E136" s="506" t="s">
        <v>164</v>
      </c>
      <c r="F136" s="507">
        <v>22</v>
      </c>
      <c r="G136" s="590">
        <v>27.85</v>
      </c>
      <c r="H136" s="568">
        <f t="shared" si="6"/>
        <v>612.70000000000005</v>
      </c>
      <c r="I136" s="508"/>
    </row>
    <row r="137" spans="1:9" s="461" customFormat="1" ht="25.5" x14ac:dyDescent="0.2">
      <c r="A137" s="502" t="s">
        <v>199</v>
      </c>
      <c r="B137" s="503">
        <v>89508</v>
      </c>
      <c r="C137" s="519" t="s">
        <v>1066</v>
      </c>
      <c r="D137" s="505" t="s">
        <v>430</v>
      </c>
      <c r="E137" s="506" t="s">
        <v>164</v>
      </c>
      <c r="F137" s="507">
        <v>26</v>
      </c>
      <c r="G137" s="590">
        <v>20.72</v>
      </c>
      <c r="H137" s="568">
        <f t="shared" si="6"/>
        <v>538.72</v>
      </c>
      <c r="I137" s="508"/>
    </row>
    <row r="138" spans="1:9" s="461" customFormat="1" ht="25.5" x14ac:dyDescent="0.2">
      <c r="A138" s="502" t="s">
        <v>199</v>
      </c>
      <c r="B138" s="503">
        <v>89520</v>
      </c>
      <c r="C138" s="519" t="s">
        <v>1067</v>
      </c>
      <c r="D138" s="505" t="s">
        <v>431</v>
      </c>
      <c r="E138" s="506" t="s">
        <v>13</v>
      </c>
      <c r="F138" s="507">
        <v>9</v>
      </c>
      <c r="G138" s="590">
        <v>17.440000000000001</v>
      </c>
      <c r="H138" s="568">
        <f t="shared" si="6"/>
        <v>156.96</v>
      </c>
      <c r="I138" s="508"/>
    </row>
    <row r="139" spans="1:9" s="461" customFormat="1" ht="25.5" x14ac:dyDescent="0.2">
      <c r="A139" s="502" t="s">
        <v>199</v>
      </c>
      <c r="B139" s="503">
        <v>89524</v>
      </c>
      <c r="C139" s="519" t="s">
        <v>1068</v>
      </c>
      <c r="D139" s="505" t="s">
        <v>432</v>
      </c>
      <c r="E139" s="506" t="s">
        <v>13</v>
      </c>
      <c r="F139" s="507">
        <v>4</v>
      </c>
      <c r="G139" s="590">
        <v>33.020000000000003</v>
      </c>
      <c r="H139" s="568">
        <f t="shared" si="6"/>
        <v>132.08000000000001</v>
      </c>
      <c r="I139" s="508"/>
    </row>
    <row r="140" spans="1:9" s="461" customFormat="1" ht="25.5" x14ac:dyDescent="0.2">
      <c r="A140" s="502" t="s">
        <v>199</v>
      </c>
      <c r="B140" s="503">
        <v>89531</v>
      </c>
      <c r="C140" s="519" t="s">
        <v>1069</v>
      </c>
      <c r="D140" s="505" t="s">
        <v>433</v>
      </c>
      <c r="E140" s="506" t="s">
        <v>13</v>
      </c>
      <c r="F140" s="507">
        <v>8</v>
      </c>
      <c r="G140" s="590">
        <v>41.67</v>
      </c>
      <c r="H140" s="568">
        <f t="shared" si="6"/>
        <v>333.36</v>
      </c>
      <c r="I140" s="508"/>
    </row>
    <row r="141" spans="1:9" s="461" customFormat="1" ht="25.5" x14ac:dyDescent="0.2">
      <c r="A141" s="502" t="s">
        <v>199</v>
      </c>
      <c r="B141" s="503">
        <v>89514</v>
      </c>
      <c r="C141" s="519" t="s">
        <v>1070</v>
      </c>
      <c r="D141" s="505" t="s">
        <v>434</v>
      </c>
      <c r="E141" s="506" t="s">
        <v>13</v>
      </c>
      <c r="F141" s="507">
        <v>48</v>
      </c>
      <c r="G141" s="590">
        <v>9.5299999999999994</v>
      </c>
      <c r="H141" s="568">
        <f t="shared" si="6"/>
        <v>457.44</v>
      </c>
      <c r="I141" s="508"/>
    </row>
    <row r="142" spans="1:9" s="461" customFormat="1" ht="25.5" x14ac:dyDescent="0.2">
      <c r="A142" s="502" t="s">
        <v>199</v>
      </c>
      <c r="B142" s="503">
        <v>89518</v>
      </c>
      <c r="C142" s="519" t="s">
        <v>1071</v>
      </c>
      <c r="D142" s="505" t="s">
        <v>435</v>
      </c>
      <c r="E142" s="506" t="s">
        <v>13</v>
      </c>
      <c r="F142" s="507">
        <v>32</v>
      </c>
      <c r="G142" s="590">
        <v>16.66</v>
      </c>
      <c r="H142" s="568">
        <f t="shared" si="6"/>
        <v>533.12</v>
      </c>
      <c r="I142" s="508"/>
    </row>
    <row r="143" spans="1:9" s="461" customFormat="1" ht="25.5" x14ac:dyDescent="0.2">
      <c r="A143" s="502" t="s">
        <v>199</v>
      </c>
      <c r="B143" s="503">
        <v>89522</v>
      </c>
      <c r="C143" s="519" t="s">
        <v>1072</v>
      </c>
      <c r="D143" s="505" t="s">
        <v>436</v>
      </c>
      <c r="E143" s="506" t="s">
        <v>13</v>
      </c>
      <c r="F143" s="507">
        <v>32</v>
      </c>
      <c r="G143" s="590">
        <v>32.520000000000003</v>
      </c>
      <c r="H143" s="568">
        <f t="shared" si="6"/>
        <v>1040.6400000000001</v>
      </c>
      <c r="I143" s="508"/>
    </row>
    <row r="144" spans="1:9" s="461" customFormat="1" ht="25.5" x14ac:dyDescent="0.2">
      <c r="A144" s="502" t="s">
        <v>199</v>
      </c>
      <c r="B144" s="503">
        <v>89529</v>
      </c>
      <c r="C144" s="519" t="s">
        <v>1073</v>
      </c>
      <c r="D144" s="505" t="s">
        <v>437</v>
      </c>
      <c r="E144" s="506" t="s">
        <v>13</v>
      </c>
      <c r="F144" s="507">
        <v>23</v>
      </c>
      <c r="G144" s="590">
        <v>40.549999999999997</v>
      </c>
      <c r="H144" s="568">
        <f t="shared" si="6"/>
        <v>932.65</v>
      </c>
      <c r="I144" s="508"/>
    </row>
    <row r="145" spans="1:9" s="461" customFormat="1" ht="25.5" x14ac:dyDescent="0.2">
      <c r="A145" s="502" t="s">
        <v>199</v>
      </c>
      <c r="B145" s="503">
        <v>89784</v>
      </c>
      <c r="C145" s="519" t="s">
        <v>1074</v>
      </c>
      <c r="D145" s="505" t="s">
        <v>438</v>
      </c>
      <c r="E145" s="506" t="s">
        <v>13</v>
      </c>
      <c r="F145" s="507">
        <v>12</v>
      </c>
      <c r="G145" s="590">
        <v>28.35</v>
      </c>
      <c r="H145" s="568">
        <f t="shared" si="6"/>
        <v>340.2</v>
      </c>
      <c r="I145" s="508"/>
    </row>
    <row r="146" spans="1:9" s="461" customFormat="1" ht="25.5" x14ac:dyDescent="0.2">
      <c r="A146" s="502" t="s">
        <v>199</v>
      </c>
      <c r="B146" s="503">
        <v>89687</v>
      </c>
      <c r="C146" s="519" t="s">
        <v>1075</v>
      </c>
      <c r="D146" s="505" t="s">
        <v>439</v>
      </c>
      <c r="E146" s="506" t="s">
        <v>13</v>
      </c>
      <c r="F146" s="507">
        <v>22</v>
      </c>
      <c r="G146" s="590">
        <v>58.89</v>
      </c>
      <c r="H146" s="568">
        <f t="shared" si="6"/>
        <v>1295.58</v>
      </c>
      <c r="I146" s="508"/>
    </row>
    <row r="147" spans="1:9" s="461" customFormat="1" ht="25.5" x14ac:dyDescent="0.2">
      <c r="A147" s="502" t="s">
        <v>199</v>
      </c>
      <c r="B147" s="503">
        <v>89696</v>
      </c>
      <c r="C147" s="519" t="s">
        <v>1076</v>
      </c>
      <c r="D147" s="505" t="s">
        <v>440</v>
      </c>
      <c r="E147" s="506" t="s">
        <v>13</v>
      </c>
      <c r="F147" s="507">
        <v>18</v>
      </c>
      <c r="G147" s="590">
        <v>93.81</v>
      </c>
      <c r="H147" s="568">
        <f t="shared" si="6"/>
        <v>1688.58</v>
      </c>
      <c r="I147" s="508"/>
    </row>
    <row r="148" spans="1:9" s="461" customFormat="1" ht="25.5" x14ac:dyDescent="0.2">
      <c r="A148" s="502" t="s">
        <v>199</v>
      </c>
      <c r="B148" s="503">
        <v>89563</v>
      </c>
      <c r="C148" s="519" t="s">
        <v>1077</v>
      </c>
      <c r="D148" s="505" t="s">
        <v>441</v>
      </c>
      <c r="E148" s="506" t="s">
        <v>13</v>
      </c>
      <c r="F148" s="507">
        <v>1</v>
      </c>
      <c r="G148" s="590">
        <v>37.39</v>
      </c>
      <c r="H148" s="568">
        <f t="shared" si="6"/>
        <v>37.39</v>
      </c>
      <c r="I148" s="508"/>
    </row>
    <row r="149" spans="1:9" s="461" customFormat="1" ht="25.5" x14ac:dyDescent="0.2">
      <c r="A149" s="502" t="s">
        <v>199</v>
      </c>
      <c r="B149" s="503">
        <v>89565</v>
      </c>
      <c r="C149" s="519" t="s">
        <v>1078</v>
      </c>
      <c r="D149" s="505" t="s">
        <v>442</v>
      </c>
      <c r="E149" s="506" t="s">
        <v>13</v>
      </c>
      <c r="F149" s="507">
        <v>4</v>
      </c>
      <c r="G149" s="590">
        <v>60.41</v>
      </c>
      <c r="H149" s="568">
        <f t="shared" si="6"/>
        <v>241.64</v>
      </c>
      <c r="I149" s="508"/>
    </row>
    <row r="150" spans="1:9" s="461" customFormat="1" ht="25.5" x14ac:dyDescent="0.2">
      <c r="A150" s="502" t="s">
        <v>199</v>
      </c>
      <c r="B150" s="503">
        <v>89567</v>
      </c>
      <c r="C150" s="519" t="s">
        <v>1079</v>
      </c>
      <c r="D150" s="505" t="s">
        <v>443</v>
      </c>
      <c r="E150" s="506" t="s">
        <v>13</v>
      </c>
      <c r="F150" s="507">
        <v>9</v>
      </c>
      <c r="G150" s="590">
        <v>86.64</v>
      </c>
      <c r="H150" s="568">
        <f t="shared" si="6"/>
        <v>779.76</v>
      </c>
      <c r="I150" s="508"/>
    </row>
    <row r="151" spans="1:9" s="461" customFormat="1" ht="25.5" x14ac:dyDescent="0.2">
      <c r="A151" s="502" t="s">
        <v>199</v>
      </c>
      <c r="B151" s="503">
        <v>104345</v>
      </c>
      <c r="C151" s="519" t="s">
        <v>1080</v>
      </c>
      <c r="D151" s="505" t="s">
        <v>444</v>
      </c>
      <c r="E151" s="506" t="s">
        <v>13</v>
      </c>
      <c r="F151" s="507">
        <v>14</v>
      </c>
      <c r="G151" s="590">
        <v>48.86</v>
      </c>
      <c r="H151" s="568">
        <f t="shared" si="6"/>
        <v>684.04</v>
      </c>
      <c r="I151" s="508"/>
    </row>
    <row r="152" spans="1:9" s="461" customFormat="1" ht="25.5" x14ac:dyDescent="0.2">
      <c r="A152" s="502" t="s">
        <v>199</v>
      </c>
      <c r="B152" s="503">
        <v>89692</v>
      </c>
      <c r="C152" s="519" t="s">
        <v>1081</v>
      </c>
      <c r="D152" s="505" t="s">
        <v>445</v>
      </c>
      <c r="E152" s="506" t="s">
        <v>13</v>
      </c>
      <c r="F152" s="507">
        <v>1</v>
      </c>
      <c r="G152" s="590">
        <v>112.18</v>
      </c>
      <c r="H152" s="568">
        <f t="shared" si="6"/>
        <v>112.18</v>
      </c>
      <c r="I152" s="508"/>
    </row>
    <row r="153" spans="1:9" s="461" customFormat="1" ht="25.5" x14ac:dyDescent="0.2">
      <c r="A153" s="502" t="s">
        <v>199</v>
      </c>
      <c r="B153" s="503">
        <v>89574</v>
      </c>
      <c r="C153" s="519" t="s">
        <v>1082</v>
      </c>
      <c r="D153" s="505" t="s">
        <v>446</v>
      </c>
      <c r="E153" s="506" t="s">
        <v>13</v>
      </c>
      <c r="F153" s="507">
        <v>4</v>
      </c>
      <c r="G153" s="590">
        <v>166.62</v>
      </c>
      <c r="H153" s="568">
        <f t="shared" si="6"/>
        <v>666.48</v>
      </c>
      <c r="I153" s="508"/>
    </row>
    <row r="154" spans="1:9" s="461" customFormat="1" ht="25.5" x14ac:dyDescent="0.2">
      <c r="A154" s="502" t="s">
        <v>199</v>
      </c>
      <c r="B154" s="503">
        <v>89559</v>
      </c>
      <c r="C154" s="519" t="s">
        <v>1083</v>
      </c>
      <c r="D154" s="505" t="s">
        <v>447</v>
      </c>
      <c r="E154" s="506" t="s">
        <v>13</v>
      </c>
      <c r="F154" s="507">
        <v>4</v>
      </c>
      <c r="G154" s="590">
        <v>71.489999999999995</v>
      </c>
      <c r="H154" s="568">
        <f t="shared" si="6"/>
        <v>285.95999999999998</v>
      </c>
      <c r="I154" s="508"/>
    </row>
    <row r="155" spans="1:9" s="461" customFormat="1" ht="25.5" x14ac:dyDescent="0.2">
      <c r="A155" s="502" t="s">
        <v>199</v>
      </c>
      <c r="B155" s="503">
        <v>89549</v>
      </c>
      <c r="C155" s="519" t="s">
        <v>1084</v>
      </c>
      <c r="D155" s="505" t="s">
        <v>448</v>
      </c>
      <c r="E155" s="506" t="s">
        <v>13</v>
      </c>
      <c r="F155" s="507">
        <v>5</v>
      </c>
      <c r="G155" s="590">
        <v>20.49</v>
      </c>
      <c r="H155" s="568">
        <f t="shared" si="6"/>
        <v>102.45</v>
      </c>
      <c r="I155" s="508"/>
    </row>
    <row r="156" spans="1:9" s="461" customFormat="1" ht="25.5" x14ac:dyDescent="0.2">
      <c r="A156" s="502" t="s">
        <v>67</v>
      </c>
      <c r="B156" s="503" t="s">
        <v>427</v>
      </c>
      <c r="C156" s="519" t="s">
        <v>1085</v>
      </c>
      <c r="D156" s="505" t="s">
        <v>449</v>
      </c>
      <c r="E156" s="506" t="s">
        <v>13</v>
      </c>
      <c r="F156" s="507">
        <v>17</v>
      </c>
      <c r="G156" s="590">
        <v>19.989999999999998</v>
      </c>
      <c r="H156" s="568">
        <f t="shared" si="6"/>
        <v>339.83</v>
      </c>
      <c r="I156" s="508"/>
    </row>
    <row r="157" spans="1:9" s="461" customFormat="1" ht="25.5" x14ac:dyDescent="0.2">
      <c r="A157" s="502" t="s">
        <v>199</v>
      </c>
      <c r="B157" s="503">
        <v>89673</v>
      </c>
      <c r="C157" s="519" t="s">
        <v>1086</v>
      </c>
      <c r="D157" s="505" t="s">
        <v>450</v>
      </c>
      <c r="E157" s="506" t="s">
        <v>13</v>
      </c>
      <c r="F157" s="507">
        <v>2</v>
      </c>
      <c r="G157" s="590">
        <v>39.5</v>
      </c>
      <c r="H157" s="568">
        <f t="shared" si="6"/>
        <v>79</v>
      </c>
      <c r="I157" s="508"/>
    </row>
    <row r="158" spans="1:9" s="461" customFormat="1" ht="25.5" x14ac:dyDescent="0.2">
      <c r="A158" s="502" t="s">
        <v>199</v>
      </c>
      <c r="B158" s="503">
        <v>89544</v>
      </c>
      <c r="C158" s="519" t="s">
        <v>1087</v>
      </c>
      <c r="D158" s="505" t="s">
        <v>451</v>
      </c>
      <c r="E158" s="506" t="s">
        <v>13</v>
      </c>
      <c r="F158" s="507">
        <v>27</v>
      </c>
      <c r="G158" s="590">
        <v>9.48</v>
      </c>
      <c r="H158" s="568">
        <f t="shared" si="6"/>
        <v>255.96</v>
      </c>
      <c r="I158" s="508"/>
    </row>
    <row r="159" spans="1:9" s="461" customFormat="1" ht="25.5" x14ac:dyDescent="0.2">
      <c r="A159" s="502" t="s">
        <v>199</v>
      </c>
      <c r="B159" s="503">
        <v>89545</v>
      </c>
      <c r="C159" s="519" t="s">
        <v>1088</v>
      </c>
      <c r="D159" s="505" t="s">
        <v>452</v>
      </c>
      <c r="E159" s="506" t="s">
        <v>13</v>
      </c>
      <c r="F159" s="507">
        <v>19</v>
      </c>
      <c r="G159" s="590">
        <v>18.21</v>
      </c>
      <c r="H159" s="568">
        <f t="shared" si="6"/>
        <v>345.99</v>
      </c>
      <c r="I159" s="508"/>
    </row>
    <row r="160" spans="1:9" s="461" customFormat="1" ht="25.5" x14ac:dyDescent="0.2">
      <c r="A160" s="502" t="s">
        <v>199</v>
      </c>
      <c r="B160" s="503">
        <v>89547</v>
      </c>
      <c r="C160" s="519" t="s">
        <v>1089</v>
      </c>
      <c r="D160" s="505" t="s">
        <v>208</v>
      </c>
      <c r="E160" s="506" t="s">
        <v>13</v>
      </c>
      <c r="F160" s="507">
        <v>50</v>
      </c>
      <c r="G160" s="590">
        <v>24.29</v>
      </c>
      <c r="H160" s="568">
        <f t="shared" si="6"/>
        <v>1214.5</v>
      </c>
      <c r="I160" s="508"/>
    </row>
    <row r="161" spans="1:9" s="461" customFormat="1" ht="25.5" x14ac:dyDescent="0.2">
      <c r="A161" s="502" t="s">
        <v>199</v>
      </c>
      <c r="B161" s="503">
        <v>89554</v>
      </c>
      <c r="C161" s="519" t="s">
        <v>1090</v>
      </c>
      <c r="D161" s="505" t="s">
        <v>207</v>
      </c>
      <c r="E161" s="506" t="s">
        <v>13</v>
      </c>
      <c r="F161" s="507">
        <v>56</v>
      </c>
      <c r="G161" s="590">
        <v>30.89</v>
      </c>
      <c r="H161" s="568">
        <f t="shared" si="6"/>
        <v>1729.84</v>
      </c>
      <c r="I161" s="508"/>
    </row>
    <row r="162" spans="1:9" s="461" customFormat="1" ht="25.5" x14ac:dyDescent="0.2">
      <c r="A162" s="502" t="s">
        <v>199</v>
      </c>
      <c r="B162" s="503">
        <v>104328</v>
      </c>
      <c r="C162" s="519" t="s">
        <v>1091</v>
      </c>
      <c r="D162" s="505" t="s">
        <v>453</v>
      </c>
      <c r="E162" s="506" t="s">
        <v>13</v>
      </c>
      <c r="F162" s="507">
        <v>13</v>
      </c>
      <c r="G162" s="590">
        <v>95.19</v>
      </c>
      <c r="H162" s="568">
        <f t="shared" si="6"/>
        <v>1237.47</v>
      </c>
      <c r="I162" s="508"/>
    </row>
    <row r="163" spans="1:9" s="461" customFormat="1" ht="25.5" x14ac:dyDescent="0.2">
      <c r="A163" s="502" t="s">
        <v>199</v>
      </c>
      <c r="B163" s="503">
        <v>104327</v>
      </c>
      <c r="C163" s="519" t="s">
        <v>1092</v>
      </c>
      <c r="D163" s="505" t="s">
        <v>454</v>
      </c>
      <c r="E163" s="506" t="s">
        <v>13</v>
      </c>
      <c r="F163" s="507">
        <v>3</v>
      </c>
      <c r="G163" s="590">
        <v>26.09</v>
      </c>
      <c r="H163" s="568">
        <f t="shared" si="6"/>
        <v>78.27</v>
      </c>
      <c r="I163" s="508"/>
    </row>
    <row r="164" spans="1:9" s="461" customFormat="1" ht="25.5" x14ac:dyDescent="0.2">
      <c r="A164" s="502" t="s">
        <v>199</v>
      </c>
      <c r="B164" s="503">
        <v>89710</v>
      </c>
      <c r="C164" s="519" t="s">
        <v>1093</v>
      </c>
      <c r="D164" s="505" t="s">
        <v>455</v>
      </c>
      <c r="E164" s="506" t="s">
        <v>13</v>
      </c>
      <c r="F164" s="507">
        <v>8</v>
      </c>
      <c r="G164" s="590">
        <v>25.22</v>
      </c>
      <c r="H164" s="568">
        <f t="shared" si="6"/>
        <v>201.76</v>
      </c>
      <c r="I164" s="508"/>
    </row>
    <row r="165" spans="1:9" s="461" customFormat="1" ht="25.5" x14ac:dyDescent="0.2">
      <c r="A165" s="502" t="s">
        <v>199</v>
      </c>
      <c r="B165" s="503">
        <v>98110</v>
      </c>
      <c r="C165" s="519" t="s">
        <v>1094</v>
      </c>
      <c r="D165" s="505" t="s">
        <v>456</v>
      </c>
      <c r="E165" s="506" t="s">
        <v>13</v>
      </c>
      <c r="F165" s="507">
        <v>1</v>
      </c>
      <c r="G165" s="590">
        <v>528</v>
      </c>
      <c r="H165" s="568">
        <f t="shared" si="6"/>
        <v>528</v>
      </c>
      <c r="I165" s="508"/>
    </row>
    <row r="166" spans="1:9" s="461" customFormat="1" ht="51" x14ac:dyDescent="0.2">
      <c r="A166" s="502" t="s">
        <v>199</v>
      </c>
      <c r="B166" s="503">
        <v>91171</v>
      </c>
      <c r="C166" s="519" t="s">
        <v>1095</v>
      </c>
      <c r="D166" s="505" t="s">
        <v>457</v>
      </c>
      <c r="E166" s="506" t="s">
        <v>164</v>
      </c>
      <c r="F166" s="507">
        <v>72</v>
      </c>
      <c r="G166" s="590">
        <v>21.79</v>
      </c>
      <c r="H166" s="568">
        <f t="shared" si="6"/>
        <v>1568.88</v>
      </c>
      <c r="I166" s="508"/>
    </row>
    <row r="167" spans="1:9" s="461" customFormat="1" ht="51" x14ac:dyDescent="0.2">
      <c r="A167" s="502" t="s">
        <v>199</v>
      </c>
      <c r="B167" s="503">
        <v>91172</v>
      </c>
      <c r="C167" s="519" t="s">
        <v>1096</v>
      </c>
      <c r="D167" s="505" t="s">
        <v>240</v>
      </c>
      <c r="E167" s="506" t="s">
        <v>164</v>
      </c>
      <c r="F167" s="507">
        <v>26</v>
      </c>
      <c r="G167" s="590">
        <v>25.06</v>
      </c>
      <c r="H167" s="568">
        <f t="shared" si="6"/>
        <v>651.55999999999995</v>
      </c>
      <c r="I167" s="508"/>
    </row>
    <row r="168" spans="1:9" s="461" customFormat="1" x14ac:dyDescent="0.2">
      <c r="A168" s="502"/>
      <c r="B168" s="503"/>
      <c r="C168" s="523" t="s">
        <v>1053</v>
      </c>
      <c r="D168" s="524" t="s">
        <v>458</v>
      </c>
      <c r="E168" s="525"/>
      <c r="F168" s="526"/>
      <c r="G168" s="577"/>
      <c r="H168" s="576"/>
      <c r="I168" s="508"/>
    </row>
    <row r="169" spans="1:9" s="461" customFormat="1" ht="25.5" x14ac:dyDescent="0.2">
      <c r="A169" s="502" t="s">
        <v>199</v>
      </c>
      <c r="B169" s="503">
        <v>89402</v>
      </c>
      <c r="C169" s="519" t="s">
        <v>1097</v>
      </c>
      <c r="D169" s="505" t="s">
        <v>459</v>
      </c>
      <c r="E169" s="506" t="s">
        <v>164</v>
      </c>
      <c r="F169" s="507">
        <v>22</v>
      </c>
      <c r="G169" s="590">
        <v>16.14</v>
      </c>
      <c r="H169" s="568">
        <f t="shared" ref="H169:H184" si="7">+F169*G169</f>
        <v>355.08</v>
      </c>
      <c r="I169" s="508"/>
    </row>
    <row r="170" spans="1:9" s="461" customFormat="1" ht="25.5" x14ac:dyDescent="0.2">
      <c r="A170" s="502" t="s">
        <v>199</v>
      </c>
      <c r="B170" s="503">
        <v>89508</v>
      </c>
      <c r="C170" s="519" t="s">
        <v>1098</v>
      </c>
      <c r="D170" s="505" t="s">
        <v>430</v>
      </c>
      <c r="E170" s="506" t="s">
        <v>164</v>
      </c>
      <c r="F170" s="507">
        <v>51</v>
      </c>
      <c r="G170" s="590">
        <v>20.72</v>
      </c>
      <c r="H170" s="568">
        <f t="shared" si="7"/>
        <v>1056.72</v>
      </c>
      <c r="I170" s="508"/>
    </row>
    <row r="171" spans="1:9" s="461" customFormat="1" ht="25.5" x14ac:dyDescent="0.2">
      <c r="A171" s="502" t="s">
        <v>199</v>
      </c>
      <c r="B171" s="503">
        <v>89509</v>
      </c>
      <c r="C171" s="519" t="s">
        <v>1099</v>
      </c>
      <c r="D171" s="505" t="s">
        <v>429</v>
      </c>
      <c r="E171" s="506" t="s">
        <v>164</v>
      </c>
      <c r="F171" s="507">
        <v>90</v>
      </c>
      <c r="G171" s="590">
        <v>27.85</v>
      </c>
      <c r="H171" s="568">
        <f t="shared" si="7"/>
        <v>2506.5</v>
      </c>
      <c r="I171" s="508"/>
    </row>
    <row r="172" spans="1:9" s="461" customFormat="1" ht="25.5" x14ac:dyDescent="0.2">
      <c r="A172" s="502" t="s">
        <v>199</v>
      </c>
      <c r="B172" s="503">
        <v>89362</v>
      </c>
      <c r="C172" s="519" t="s">
        <v>1100</v>
      </c>
      <c r="D172" s="505" t="s">
        <v>460</v>
      </c>
      <c r="E172" s="506" t="s">
        <v>13</v>
      </c>
      <c r="F172" s="507">
        <v>41</v>
      </c>
      <c r="G172" s="590">
        <v>12.7</v>
      </c>
      <c r="H172" s="568">
        <f t="shared" si="7"/>
        <v>520.70000000000005</v>
      </c>
      <c r="I172" s="508"/>
    </row>
    <row r="173" spans="1:9" s="461" customFormat="1" ht="25.5" x14ac:dyDescent="0.2">
      <c r="A173" s="502" t="s">
        <v>199</v>
      </c>
      <c r="B173" s="503">
        <v>89514</v>
      </c>
      <c r="C173" s="519" t="s">
        <v>1101</v>
      </c>
      <c r="D173" s="505" t="s">
        <v>461</v>
      </c>
      <c r="E173" s="506" t="s">
        <v>13</v>
      </c>
      <c r="F173" s="507">
        <v>21</v>
      </c>
      <c r="G173" s="590">
        <v>9.5299999999999994</v>
      </c>
      <c r="H173" s="568">
        <f t="shared" si="7"/>
        <v>200.13</v>
      </c>
      <c r="I173" s="508"/>
    </row>
    <row r="174" spans="1:9" s="461" customFormat="1" ht="25.5" x14ac:dyDescent="0.2">
      <c r="A174" s="502" t="s">
        <v>199</v>
      </c>
      <c r="B174" s="503">
        <v>89518</v>
      </c>
      <c r="C174" s="519" t="s">
        <v>1102</v>
      </c>
      <c r="D174" s="505" t="s">
        <v>462</v>
      </c>
      <c r="E174" s="506" t="s">
        <v>13</v>
      </c>
      <c r="F174" s="507">
        <v>5</v>
      </c>
      <c r="G174" s="590">
        <v>16.66</v>
      </c>
      <c r="H174" s="568">
        <f t="shared" si="7"/>
        <v>83.3</v>
      </c>
      <c r="I174" s="508"/>
    </row>
    <row r="175" spans="1:9" s="461" customFormat="1" ht="25.5" x14ac:dyDescent="0.2">
      <c r="A175" s="502" t="s">
        <v>199</v>
      </c>
      <c r="B175" s="503">
        <v>89516</v>
      </c>
      <c r="C175" s="519" t="s">
        <v>1103</v>
      </c>
      <c r="D175" s="505" t="s">
        <v>463</v>
      </c>
      <c r="E175" s="506" t="s">
        <v>13</v>
      </c>
      <c r="F175" s="507">
        <v>6</v>
      </c>
      <c r="G175" s="590">
        <v>9.6199999999999992</v>
      </c>
      <c r="H175" s="568">
        <f t="shared" si="7"/>
        <v>57.72</v>
      </c>
      <c r="I175" s="508"/>
    </row>
    <row r="176" spans="1:9" s="461" customFormat="1" ht="25.5" x14ac:dyDescent="0.2">
      <c r="A176" s="502" t="s">
        <v>199</v>
      </c>
      <c r="B176" s="503">
        <v>89520</v>
      </c>
      <c r="C176" s="519" t="s">
        <v>1104</v>
      </c>
      <c r="D176" s="505" t="s">
        <v>431</v>
      </c>
      <c r="E176" s="506" t="s">
        <v>13</v>
      </c>
      <c r="F176" s="507">
        <v>13</v>
      </c>
      <c r="G176" s="590">
        <v>17.440000000000001</v>
      </c>
      <c r="H176" s="568">
        <f t="shared" si="7"/>
        <v>226.72</v>
      </c>
      <c r="I176" s="508"/>
    </row>
    <row r="177" spans="1:9" s="461" customFormat="1" ht="25.5" x14ac:dyDescent="0.2">
      <c r="A177" s="502" t="s">
        <v>199</v>
      </c>
      <c r="B177" s="503">
        <v>103964</v>
      </c>
      <c r="C177" s="519" t="s">
        <v>1105</v>
      </c>
      <c r="D177" s="505" t="s">
        <v>464</v>
      </c>
      <c r="E177" s="506" t="s">
        <v>13</v>
      </c>
      <c r="F177" s="507">
        <v>19</v>
      </c>
      <c r="G177" s="590">
        <v>9.7200000000000006</v>
      </c>
      <c r="H177" s="568">
        <f t="shared" si="7"/>
        <v>184.68</v>
      </c>
      <c r="I177" s="508"/>
    </row>
    <row r="178" spans="1:9" s="461" customFormat="1" ht="25.5" x14ac:dyDescent="0.2">
      <c r="A178" s="502" t="s">
        <v>199</v>
      </c>
      <c r="B178" s="503">
        <v>89563</v>
      </c>
      <c r="C178" s="519" t="s">
        <v>1106</v>
      </c>
      <c r="D178" s="505" t="s">
        <v>465</v>
      </c>
      <c r="E178" s="506" t="s">
        <v>13</v>
      </c>
      <c r="F178" s="507">
        <v>3</v>
      </c>
      <c r="G178" s="590">
        <v>37.39</v>
      </c>
      <c r="H178" s="568">
        <f t="shared" si="7"/>
        <v>112.17</v>
      </c>
      <c r="I178" s="508"/>
    </row>
    <row r="179" spans="1:9" s="461" customFormat="1" ht="25.5" x14ac:dyDescent="0.2">
      <c r="A179" s="502" t="s">
        <v>199</v>
      </c>
      <c r="B179" s="503">
        <v>104345</v>
      </c>
      <c r="C179" s="519" t="s">
        <v>1107</v>
      </c>
      <c r="D179" s="505" t="s">
        <v>444</v>
      </c>
      <c r="E179" s="506" t="s">
        <v>13</v>
      </c>
      <c r="F179" s="507">
        <v>5</v>
      </c>
      <c r="G179" s="590">
        <v>48.86</v>
      </c>
      <c r="H179" s="568">
        <f t="shared" si="7"/>
        <v>244.3</v>
      </c>
      <c r="I179" s="508"/>
    </row>
    <row r="180" spans="1:9" s="461" customFormat="1" ht="25.5" x14ac:dyDescent="0.2">
      <c r="A180" s="502" t="s">
        <v>199</v>
      </c>
      <c r="B180" s="503">
        <v>89544</v>
      </c>
      <c r="C180" s="519" t="s">
        <v>1108</v>
      </c>
      <c r="D180" s="505" t="s">
        <v>451</v>
      </c>
      <c r="E180" s="506" t="s">
        <v>13</v>
      </c>
      <c r="F180" s="507">
        <v>54</v>
      </c>
      <c r="G180" s="590">
        <v>9.48</v>
      </c>
      <c r="H180" s="568">
        <f t="shared" si="7"/>
        <v>511.92</v>
      </c>
      <c r="I180" s="508"/>
    </row>
    <row r="181" spans="1:9" s="461" customFormat="1" ht="25.5" x14ac:dyDescent="0.2">
      <c r="A181" s="502" t="s">
        <v>199</v>
      </c>
      <c r="B181" s="503">
        <v>89545</v>
      </c>
      <c r="C181" s="519" t="s">
        <v>1109</v>
      </c>
      <c r="D181" s="505" t="s">
        <v>452</v>
      </c>
      <c r="E181" s="506" t="s">
        <v>13</v>
      </c>
      <c r="F181" s="507">
        <v>14</v>
      </c>
      <c r="G181" s="590">
        <v>18.21</v>
      </c>
      <c r="H181" s="568">
        <f t="shared" si="7"/>
        <v>254.94</v>
      </c>
      <c r="I181" s="508"/>
    </row>
    <row r="182" spans="1:9" s="461" customFormat="1" ht="25.5" x14ac:dyDescent="0.2">
      <c r="A182" s="502" t="s">
        <v>199</v>
      </c>
      <c r="B182" s="503">
        <v>104328</v>
      </c>
      <c r="C182" s="519" t="s">
        <v>1110</v>
      </c>
      <c r="D182" s="505" t="s">
        <v>453</v>
      </c>
      <c r="E182" s="506" t="s">
        <v>13</v>
      </c>
      <c r="F182" s="507">
        <v>7</v>
      </c>
      <c r="G182" s="590">
        <v>95.19</v>
      </c>
      <c r="H182" s="568">
        <f t="shared" si="7"/>
        <v>666.33</v>
      </c>
      <c r="I182" s="508"/>
    </row>
    <row r="183" spans="1:9" s="461" customFormat="1" ht="25.5" x14ac:dyDescent="0.2">
      <c r="A183" s="502" t="s">
        <v>67</v>
      </c>
      <c r="B183" s="503" t="s">
        <v>292</v>
      </c>
      <c r="C183" s="519" t="s">
        <v>1111</v>
      </c>
      <c r="D183" s="505" t="s">
        <v>294</v>
      </c>
      <c r="E183" s="506" t="s">
        <v>295</v>
      </c>
      <c r="F183" s="507">
        <v>73</v>
      </c>
      <c r="G183" s="590">
        <v>30.85</v>
      </c>
      <c r="H183" s="568">
        <f t="shared" si="7"/>
        <v>2252.0500000000002</v>
      </c>
      <c r="I183" s="508"/>
    </row>
    <row r="184" spans="1:9" s="461" customFormat="1" ht="51" x14ac:dyDescent="0.2">
      <c r="A184" s="502" t="s">
        <v>199</v>
      </c>
      <c r="B184" s="503">
        <v>91171</v>
      </c>
      <c r="C184" s="519" t="s">
        <v>1112</v>
      </c>
      <c r="D184" s="505" t="s">
        <v>457</v>
      </c>
      <c r="E184" s="506" t="s">
        <v>164</v>
      </c>
      <c r="F184" s="507">
        <v>90</v>
      </c>
      <c r="G184" s="590">
        <v>21.79</v>
      </c>
      <c r="H184" s="568">
        <f t="shared" si="7"/>
        <v>1961.1</v>
      </c>
      <c r="I184" s="508"/>
    </row>
    <row r="185" spans="1:9" s="461" customFormat="1" x14ac:dyDescent="0.2">
      <c r="A185" s="502"/>
      <c r="B185" s="503"/>
      <c r="C185" s="523" t="s">
        <v>1113</v>
      </c>
      <c r="D185" s="524" t="s">
        <v>200</v>
      </c>
      <c r="E185" s="525"/>
      <c r="F185" s="526"/>
      <c r="G185" s="578"/>
      <c r="H185" s="576"/>
      <c r="I185" s="508"/>
    </row>
    <row r="186" spans="1:9" s="461" customFormat="1" x14ac:dyDescent="0.2">
      <c r="A186" s="502"/>
      <c r="B186" s="503"/>
      <c r="C186" s="523" t="s">
        <v>1114</v>
      </c>
      <c r="D186" s="524" t="s">
        <v>466</v>
      </c>
      <c r="E186" s="525"/>
      <c r="F186" s="526"/>
      <c r="G186" s="577"/>
      <c r="H186" s="576"/>
      <c r="I186" s="508"/>
    </row>
    <row r="187" spans="1:9" s="461" customFormat="1" ht="51" x14ac:dyDescent="0.2">
      <c r="A187" s="502" t="s">
        <v>67</v>
      </c>
      <c r="B187" s="503" t="s">
        <v>467</v>
      </c>
      <c r="C187" s="519" t="s">
        <v>1115</v>
      </c>
      <c r="D187" s="505" t="s">
        <v>499</v>
      </c>
      <c r="E187" s="506" t="s">
        <v>13</v>
      </c>
      <c r="F187" s="507">
        <v>6</v>
      </c>
      <c r="G187" s="590">
        <v>552.89</v>
      </c>
      <c r="H187" s="568">
        <f t="shared" ref="H187:H199" si="8">+F187*G187</f>
        <v>3317.34</v>
      </c>
      <c r="I187" s="508"/>
    </row>
    <row r="188" spans="1:9" s="461" customFormat="1" ht="51" x14ac:dyDescent="0.2">
      <c r="A188" s="502" t="s">
        <v>67</v>
      </c>
      <c r="B188" s="503" t="s">
        <v>468</v>
      </c>
      <c r="C188" s="519" t="s">
        <v>1116</v>
      </c>
      <c r="D188" s="505" t="s">
        <v>500</v>
      </c>
      <c r="E188" s="506" t="s">
        <v>13</v>
      </c>
      <c r="F188" s="507">
        <v>26</v>
      </c>
      <c r="G188" s="590">
        <v>222.64</v>
      </c>
      <c r="H188" s="568">
        <f t="shared" si="8"/>
        <v>5788.64</v>
      </c>
      <c r="I188" s="508"/>
    </row>
    <row r="189" spans="1:9" s="461" customFormat="1" x14ac:dyDescent="0.2">
      <c r="A189" s="502" t="s">
        <v>67</v>
      </c>
      <c r="B189" s="503" t="s">
        <v>469</v>
      </c>
      <c r="C189" s="519" t="s">
        <v>1117</v>
      </c>
      <c r="D189" s="505" t="s">
        <v>501</v>
      </c>
      <c r="E189" s="506" t="s">
        <v>13</v>
      </c>
      <c r="F189" s="507">
        <v>62</v>
      </c>
      <c r="G189" s="590">
        <v>2.29</v>
      </c>
      <c r="H189" s="568">
        <f t="shared" si="8"/>
        <v>141.97999999999999</v>
      </c>
      <c r="I189" s="508"/>
    </row>
    <row r="190" spans="1:9" s="461" customFormat="1" x14ac:dyDescent="0.2">
      <c r="A190" s="502" t="s">
        <v>67</v>
      </c>
      <c r="B190" s="503" t="s">
        <v>470</v>
      </c>
      <c r="C190" s="519" t="s">
        <v>1118</v>
      </c>
      <c r="D190" s="505" t="s">
        <v>502</v>
      </c>
      <c r="E190" s="506" t="s">
        <v>13</v>
      </c>
      <c r="F190" s="507">
        <v>36</v>
      </c>
      <c r="G190" s="590">
        <v>2.29</v>
      </c>
      <c r="H190" s="568">
        <f t="shared" si="8"/>
        <v>82.44</v>
      </c>
      <c r="I190" s="508"/>
    </row>
    <row r="191" spans="1:9" s="461" customFormat="1" ht="38.25" x14ac:dyDescent="0.2">
      <c r="A191" s="502" t="s">
        <v>199</v>
      </c>
      <c r="B191" s="503">
        <v>91868</v>
      </c>
      <c r="C191" s="519" t="s">
        <v>1119</v>
      </c>
      <c r="D191" s="505" t="s">
        <v>503</v>
      </c>
      <c r="E191" s="506" t="s">
        <v>164</v>
      </c>
      <c r="F191" s="507">
        <v>519</v>
      </c>
      <c r="G191" s="590">
        <v>16.16</v>
      </c>
      <c r="H191" s="568">
        <f t="shared" si="8"/>
        <v>8387.0400000000009</v>
      </c>
      <c r="I191" s="508"/>
    </row>
    <row r="192" spans="1:9" s="461" customFormat="1" ht="25.5" x14ac:dyDescent="0.2">
      <c r="A192" s="502" t="s">
        <v>199</v>
      </c>
      <c r="B192" s="503">
        <v>91893</v>
      </c>
      <c r="C192" s="519" t="s">
        <v>1120</v>
      </c>
      <c r="D192" s="505" t="s">
        <v>504</v>
      </c>
      <c r="E192" s="506" t="s">
        <v>13</v>
      </c>
      <c r="F192" s="507">
        <v>68</v>
      </c>
      <c r="G192" s="590">
        <v>23.19</v>
      </c>
      <c r="H192" s="568">
        <f t="shared" si="8"/>
        <v>1576.92</v>
      </c>
      <c r="I192" s="508"/>
    </row>
    <row r="193" spans="1:9" s="461" customFormat="1" ht="25.5" x14ac:dyDescent="0.2">
      <c r="A193" s="502" t="s">
        <v>199</v>
      </c>
      <c r="B193" s="503">
        <v>91864</v>
      </c>
      <c r="C193" s="519" t="s">
        <v>1121</v>
      </c>
      <c r="D193" s="505" t="s">
        <v>505</v>
      </c>
      <c r="E193" s="506" t="s">
        <v>164</v>
      </c>
      <c r="F193" s="507">
        <v>441</v>
      </c>
      <c r="G193" s="590">
        <v>17.940000000000001</v>
      </c>
      <c r="H193" s="568">
        <f t="shared" si="8"/>
        <v>7911.54</v>
      </c>
      <c r="I193" s="508"/>
    </row>
    <row r="194" spans="1:9" s="461" customFormat="1" ht="38.25" x14ac:dyDescent="0.2">
      <c r="A194" s="502" t="s">
        <v>67</v>
      </c>
      <c r="B194" s="503" t="s">
        <v>471</v>
      </c>
      <c r="C194" s="519" t="s">
        <v>1122</v>
      </c>
      <c r="D194" s="505" t="s">
        <v>506</v>
      </c>
      <c r="E194" s="506" t="s">
        <v>164</v>
      </c>
      <c r="F194" s="507">
        <v>20</v>
      </c>
      <c r="G194" s="590">
        <v>96.57</v>
      </c>
      <c r="H194" s="568">
        <f t="shared" si="8"/>
        <v>1931.4</v>
      </c>
      <c r="I194" s="508"/>
    </row>
    <row r="195" spans="1:9" s="461" customFormat="1" ht="25.5" x14ac:dyDescent="0.2">
      <c r="A195" s="502" t="s">
        <v>67</v>
      </c>
      <c r="B195" s="503" t="s">
        <v>472</v>
      </c>
      <c r="C195" s="519" t="s">
        <v>1123</v>
      </c>
      <c r="D195" s="505" t="s">
        <v>507</v>
      </c>
      <c r="E195" s="506" t="s">
        <v>13</v>
      </c>
      <c r="F195" s="507">
        <v>157</v>
      </c>
      <c r="G195" s="590">
        <v>36.700000000000003</v>
      </c>
      <c r="H195" s="568">
        <f t="shared" si="8"/>
        <v>5761.9</v>
      </c>
      <c r="I195" s="508"/>
    </row>
    <row r="196" spans="1:9" s="461" customFormat="1" ht="25.5" x14ac:dyDescent="0.2">
      <c r="A196" s="502" t="s">
        <v>67</v>
      </c>
      <c r="B196" s="503" t="s">
        <v>473</v>
      </c>
      <c r="C196" s="519" t="s">
        <v>1124</v>
      </c>
      <c r="D196" s="505" t="s">
        <v>508</v>
      </c>
      <c r="E196" s="506" t="s">
        <v>13</v>
      </c>
      <c r="F196" s="507">
        <v>63</v>
      </c>
      <c r="G196" s="590">
        <v>35.47</v>
      </c>
      <c r="H196" s="568">
        <f t="shared" si="8"/>
        <v>2234.61</v>
      </c>
      <c r="I196" s="508"/>
    </row>
    <row r="197" spans="1:9" s="461" customFormat="1" ht="25.5" x14ac:dyDescent="0.2">
      <c r="A197" s="502" t="s">
        <v>67</v>
      </c>
      <c r="B197" s="503" t="s">
        <v>474</v>
      </c>
      <c r="C197" s="519" t="s">
        <v>1125</v>
      </c>
      <c r="D197" s="505" t="s">
        <v>509</v>
      </c>
      <c r="E197" s="506" t="s">
        <v>13</v>
      </c>
      <c r="F197" s="507">
        <v>440</v>
      </c>
      <c r="G197" s="590">
        <v>24.79</v>
      </c>
      <c r="H197" s="568">
        <f t="shared" si="8"/>
        <v>10907.6</v>
      </c>
      <c r="I197" s="508"/>
    </row>
    <row r="198" spans="1:9" s="461" customFormat="1" ht="51" x14ac:dyDescent="0.2">
      <c r="A198" s="502" t="s">
        <v>199</v>
      </c>
      <c r="B198" s="503">
        <v>91997</v>
      </c>
      <c r="C198" s="519" t="s">
        <v>1126</v>
      </c>
      <c r="D198" s="505" t="s">
        <v>510</v>
      </c>
      <c r="E198" s="506" t="s">
        <v>13</v>
      </c>
      <c r="F198" s="507">
        <v>31</v>
      </c>
      <c r="G198" s="590">
        <v>44.94</v>
      </c>
      <c r="H198" s="568">
        <f t="shared" si="8"/>
        <v>1393.14</v>
      </c>
      <c r="I198" s="508"/>
    </row>
    <row r="199" spans="1:9" s="461" customFormat="1" ht="38.25" x14ac:dyDescent="0.2">
      <c r="A199" s="502" t="s">
        <v>199</v>
      </c>
      <c r="B199" s="503">
        <v>91940</v>
      </c>
      <c r="C199" s="519" t="s">
        <v>1127</v>
      </c>
      <c r="D199" s="505" t="s">
        <v>511</v>
      </c>
      <c r="E199" s="506" t="s">
        <v>13</v>
      </c>
      <c r="F199" s="507">
        <v>44</v>
      </c>
      <c r="G199" s="590">
        <v>25.06</v>
      </c>
      <c r="H199" s="568">
        <f t="shared" si="8"/>
        <v>1102.6400000000001</v>
      </c>
      <c r="I199" s="508"/>
    </row>
    <row r="200" spans="1:9" s="461" customFormat="1" ht="38.25" x14ac:dyDescent="0.2">
      <c r="A200" s="502" t="s">
        <v>199</v>
      </c>
      <c r="B200" s="503">
        <v>91943</v>
      </c>
      <c r="C200" s="519" t="s">
        <v>1128</v>
      </c>
      <c r="D200" s="505" t="s">
        <v>512</v>
      </c>
      <c r="E200" s="506" t="s">
        <v>13</v>
      </c>
      <c r="F200" s="507">
        <v>9</v>
      </c>
      <c r="G200" s="590">
        <v>29.2</v>
      </c>
      <c r="H200" s="568">
        <f>+F200*G200</f>
        <v>262.8</v>
      </c>
      <c r="I200" s="508"/>
    </row>
    <row r="201" spans="1:9" s="461" customFormat="1" ht="51" x14ac:dyDescent="0.2">
      <c r="A201" s="502" t="s">
        <v>199</v>
      </c>
      <c r="B201" s="503">
        <v>91953</v>
      </c>
      <c r="C201" s="519" t="s">
        <v>1129</v>
      </c>
      <c r="D201" s="505" t="s">
        <v>513</v>
      </c>
      <c r="E201" s="506" t="s">
        <v>13</v>
      </c>
      <c r="F201" s="507">
        <v>7</v>
      </c>
      <c r="G201" s="590">
        <v>36.020000000000003</v>
      </c>
      <c r="H201" s="568">
        <f>+F201*G201</f>
        <v>252.14</v>
      </c>
      <c r="I201" s="508"/>
    </row>
    <row r="202" spans="1:9" s="461" customFormat="1" ht="51" x14ac:dyDescent="0.2">
      <c r="A202" s="502" t="s">
        <v>199</v>
      </c>
      <c r="B202" s="503">
        <v>91960</v>
      </c>
      <c r="C202" s="519" t="s">
        <v>1130</v>
      </c>
      <c r="D202" s="505" t="s">
        <v>514</v>
      </c>
      <c r="E202" s="506" t="s">
        <v>13</v>
      </c>
      <c r="F202" s="507">
        <v>13</v>
      </c>
      <c r="G202" s="590">
        <v>57.21</v>
      </c>
      <c r="H202" s="568">
        <f t="shared" ref="H202:H242" si="9">+F202*G202</f>
        <v>743.73</v>
      </c>
      <c r="I202" s="508"/>
    </row>
    <row r="203" spans="1:9" s="461" customFormat="1" ht="51" x14ac:dyDescent="0.2">
      <c r="A203" s="502" t="s">
        <v>199</v>
      </c>
      <c r="B203" s="503">
        <v>91967</v>
      </c>
      <c r="C203" s="519" t="s">
        <v>1131</v>
      </c>
      <c r="D203" s="505" t="s">
        <v>515</v>
      </c>
      <c r="E203" s="506" t="s">
        <v>13</v>
      </c>
      <c r="F203" s="507">
        <v>2</v>
      </c>
      <c r="G203" s="590">
        <v>72.72</v>
      </c>
      <c r="H203" s="568">
        <f t="shared" si="9"/>
        <v>145.44</v>
      </c>
      <c r="I203" s="508"/>
    </row>
    <row r="204" spans="1:9" s="461" customFormat="1" ht="51" x14ac:dyDescent="0.2">
      <c r="A204" s="502" t="s">
        <v>199</v>
      </c>
      <c r="B204" s="503">
        <v>91975</v>
      </c>
      <c r="C204" s="519" t="s">
        <v>1132</v>
      </c>
      <c r="D204" s="505" t="s">
        <v>515</v>
      </c>
      <c r="E204" s="506" t="s">
        <v>13</v>
      </c>
      <c r="F204" s="507">
        <v>1</v>
      </c>
      <c r="G204" s="590">
        <v>96.55</v>
      </c>
      <c r="H204" s="568">
        <f t="shared" si="9"/>
        <v>96.55</v>
      </c>
      <c r="I204" s="508"/>
    </row>
    <row r="205" spans="1:9" s="461" customFormat="1" ht="38.25" x14ac:dyDescent="0.2">
      <c r="A205" s="502" t="s">
        <v>67</v>
      </c>
      <c r="B205" s="503" t="s">
        <v>475</v>
      </c>
      <c r="C205" s="519" t="s">
        <v>1133</v>
      </c>
      <c r="D205" s="505" t="s">
        <v>516</v>
      </c>
      <c r="E205" s="506" t="s">
        <v>13</v>
      </c>
      <c r="F205" s="507">
        <v>8</v>
      </c>
      <c r="G205" s="590">
        <v>65</v>
      </c>
      <c r="H205" s="568">
        <f t="shared" si="9"/>
        <v>520</v>
      </c>
      <c r="I205" s="508"/>
    </row>
    <row r="206" spans="1:9" s="461" customFormat="1" ht="38.25" x14ac:dyDescent="0.2">
      <c r="A206" s="502" t="s">
        <v>199</v>
      </c>
      <c r="B206" s="503">
        <v>91995</v>
      </c>
      <c r="C206" s="519" t="s">
        <v>1134</v>
      </c>
      <c r="D206" s="505" t="s">
        <v>517</v>
      </c>
      <c r="E206" s="506" t="s">
        <v>13</v>
      </c>
      <c r="F206" s="507">
        <v>7</v>
      </c>
      <c r="G206" s="590">
        <v>31.78</v>
      </c>
      <c r="H206" s="568">
        <f t="shared" si="9"/>
        <v>222.46</v>
      </c>
      <c r="I206" s="508"/>
    </row>
    <row r="207" spans="1:9" s="461" customFormat="1" ht="38.25" x14ac:dyDescent="0.2">
      <c r="A207" s="502" t="s">
        <v>199</v>
      </c>
      <c r="B207" s="503">
        <v>91995</v>
      </c>
      <c r="C207" s="519" t="s">
        <v>1135</v>
      </c>
      <c r="D207" s="505" t="s">
        <v>518</v>
      </c>
      <c r="E207" s="506" t="s">
        <v>13</v>
      </c>
      <c r="F207" s="507">
        <v>1</v>
      </c>
      <c r="G207" s="590">
        <v>31.78</v>
      </c>
      <c r="H207" s="568">
        <f t="shared" si="9"/>
        <v>31.78</v>
      </c>
      <c r="I207" s="508"/>
    </row>
    <row r="208" spans="1:9" s="461" customFormat="1" ht="38.25" x14ac:dyDescent="0.2">
      <c r="A208" s="502" t="s">
        <v>67</v>
      </c>
      <c r="B208" s="503" t="s">
        <v>476</v>
      </c>
      <c r="C208" s="519" t="s">
        <v>1136</v>
      </c>
      <c r="D208" s="505" t="s">
        <v>519</v>
      </c>
      <c r="E208" s="506" t="s">
        <v>13</v>
      </c>
      <c r="F208" s="507">
        <v>81</v>
      </c>
      <c r="G208" s="590">
        <v>34.299999999999997</v>
      </c>
      <c r="H208" s="568">
        <f t="shared" si="9"/>
        <v>2778.3</v>
      </c>
      <c r="I208" s="508"/>
    </row>
    <row r="209" spans="1:9" s="461" customFormat="1" ht="38.25" x14ac:dyDescent="0.2">
      <c r="A209" s="502" t="s">
        <v>67</v>
      </c>
      <c r="B209" s="503" t="s">
        <v>477</v>
      </c>
      <c r="C209" s="519" t="s">
        <v>1137</v>
      </c>
      <c r="D209" s="505" t="s">
        <v>520</v>
      </c>
      <c r="E209" s="506" t="s">
        <v>13</v>
      </c>
      <c r="F209" s="507">
        <v>81</v>
      </c>
      <c r="G209" s="590">
        <v>20.420000000000002</v>
      </c>
      <c r="H209" s="568">
        <f t="shared" si="9"/>
        <v>1654.02</v>
      </c>
      <c r="I209" s="508"/>
    </row>
    <row r="210" spans="1:9" s="461" customFormat="1" ht="51" x14ac:dyDescent="0.2">
      <c r="A210" s="502" t="s">
        <v>67</v>
      </c>
      <c r="B210" s="503" t="s">
        <v>478</v>
      </c>
      <c r="C210" s="519" t="s">
        <v>1138</v>
      </c>
      <c r="D210" s="505" t="s">
        <v>272</v>
      </c>
      <c r="E210" s="506" t="s">
        <v>164</v>
      </c>
      <c r="F210" s="507">
        <v>18</v>
      </c>
      <c r="G210" s="590">
        <v>80.819999999999993</v>
      </c>
      <c r="H210" s="568">
        <f t="shared" si="9"/>
        <v>1454.76</v>
      </c>
      <c r="I210" s="508"/>
    </row>
    <row r="211" spans="1:9" s="461" customFormat="1" ht="51" x14ac:dyDescent="0.2">
      <c r="A211" s="502" t="s">
        <v>67</v>
      </c>
      <c r="B211" s="503" t="s">
        <v>479</v>
      </c>
      <c r="C211" s="519" t="s">
        <v>1139</v>
      </c>
      <c r="D211" s="505" t="s">
        <v>213</v>
      </c>
      <c r="E211" s="506" t="s">
        <v>164</v>
      </c>
      <c r="F211" s="507">
        <v>50</v>
      </c>
      <c r="G211" s="590">
        <v>19.739999999999998</v>
      </c>
      <c r="H211" s="568">
        <f t="shared" si="9"/>
        <v>987</v>
      </c>
      <c r="I211" s="508"/>
    </row>
    <row r="212" spans="1:9" s="461" customFormat="1" ht="25.5" x14ac:dyDescent="0.2">
      <c r="A212" s="502" t="s">
        <v>67</v>
      </c>
      <c r="B212" s="503" t="s">
        <v>480</v>
      </c>
      <c r="C212" s="519" t="s">
        <v>1140</v>
      </c>
      <c r="D212" s="505" t="s">
        <v>521</v>
      </c>
      <c r="E212" s="506" t="s">
        <v>13</v>
      </c>
      <c r="F212" s="507">
        <v>6</v>
      </c>
      <c r="G212" s="590">
        <v>81.88</v>
      </c>
      <c r="H212" s="568">
        <f t="shared" si="9"/>
        <v>491.28</v>
      </c>
      <c r="I212" s="508"/>
    </row>
    <row r="213" spans="1:9" s="461" customFormat="1" ht="38.25" x14ac:dyDescent="0.2">
      <c r="A213" s="502" t="s">
        <v>199</v>
      </c>
      <c r="B213" s="503">
        <v>95787</v>
      </c>
      <c r="C213" s="519" t="s">
        <v>1141</v>
      </c>
      <c r="D213" s="505" t="s">
        <v>522</v>
      </c>
      <c r="E213" s="506" t="s">
        <v>13</v>
      </c>
      <c r="F213" s="507">
        <v>29</v>
      </c>
      <c r="G213" s="590">
        <v>35.08</v>
      </c>
      <c r="H213" s="568">
        <f t="shared" si="9"/>
        <v>1017.32</v>
      </c>
      <c r="I213" s="508"/>
    </row>
    <row r="214" spans="1:9" s="461" customFormat="1" ht="38.25" x14ac:dyDescent="0.2">
      <c r="A214" s="502" t="s">
        <v>199</v>
      </c>
      <c r="B214" s="503">
        <v>95801</v>
      </c>
      <c r="C214" s="519" t="s">
        <v>1142</v>
      </c>
      <c r="D214" s="505" t="s">
        <v>523</v>
      </c>
      <c r="E214" s="506" t="s">
        <v>13</v>
      </c>
      <c r="F214" s="507">
        <v>4</v>
      </c>
      <c r="G214" s="590">
        <v>47.31</v>
      </c>
      <c r="H214" s="568">
        <f t="shared" si="9"/>
        <v>189.24</v>
      </c>
      <c r="I214" s="508"/>
    </row>
    <row r="215" spans="1:9" s="461" customFormat="1" ht="25.5" x14ac:dyDescent="0.2">
      <c r="A215" s="502" t="s">
        <v>67</v>
      </c>
      <c r="B215" s="503" t="s">
        <v>481</v>
      </c>
      <c r="C215" s="519" t="s">
        <v>1143</v>
      </c>
      <c r="D215" s="505" t="s">
        <v>524</v>
      </c>
      <c r="E215" s="506" t="s">
        <v>13</v>
      </c>
      <c r="F215" s="507">
        <v>12</v>
      </c>
      <c r="G215" s="590">
        <v>25.04</v>
      </c>
      <c r="H215" s="568">
        <f t="shared" si="9"/>
        <v>300.48</v>
      </c>
      <c r="I215" s="508"/>
    </row>
    <row r="216" spans="1:9" s="461" customFormat="1" ht="25.5" x14ac:dyDescent="0.2">
      <c r="A216" s="502" t="s">
        <v>199</v>
      </c>
      <c r="B216" s="503">
        <v>95795</v>
      </c>
      <c r="C216" s="519" t="s">
        <v>1144</v>
      </c>
      <c r="D216" s="505" t="s">
        <v>525</v>
      </c>
      <c r="E216" s="506" t="s">
        <v>13</v>
      </c>
      <c r="F216" s="507">
        <v>69</v>
      </c>
      <c r="G216" s="590">
        <v>39.96</v>
      </c>
      <c r="H216" s="568">
        <f t="shared" si="9"/>
        <v>2757.24</v>
      </c>
      <c r="I216" s="508"/>
    </row>
    <row r="217" spans="1:9" s="461" customFormat="1" ht="25.5" x14ac:dyDescent="0.2">
      <c r="A217" s="502" t="s">
        <v>67</v>
      </c>
      <c r="B217" s="503" t="s">
        <v>482</v>
      </c>
      <c r="C217" s="519" t="s">
        <v>1145</v>
      </c>
      <c r="D217" s="505" t="s">
        <v>526</v>
      </c>
      <c r="E217" s="506" t="s">
        <v>13</v>
      </c>
      <c r="F217" s="507">
        <v>1</v>
      </c>
      <c r="G217" s="590">
        <v>14.05</v>
      </c>
      <c r="H217" s="568">
        <f t="shared" si="9"/>
        <v>14.05</v>
      </c>
      <c r="I217" s="508"/>
    </row>
    <row r="218" spans="1:9" s="461" customFormat="1" ht="25.5" x14ac:dyDescent="0.2">
      <c r="A218" s="502" t="s">
        <v>67</v>
      </c>
      <c r="B218" s="503" t="s">
        <v>483</v>
      </c>
      <c r="C218" s="519" t="s">
        <v>1146</v>
      </c>
      <c r="D218" s="505" t="s">
        <v>527</v>
      </c>
      <c r="E218" s="506" t="s">
        <v>13</v>
      </c>
      <c r="F218" s="507">
        <v>17</v>
      </c>
      <c r="G218" s="590">
        <v>4.3899999999999997</v>
      </c>
      <c r="H218" s="568">
        <f t="shared" si="9"/>
        <v>74.63</v>
      </c>
      <c r="I218" s="508"/>
    </row>
    <row r="219" spans="1:9" s="461" customFormat="1" ht="25.5" x14ac:dyDescent="0.2">
      <c r="A219" s="502" t="s">
        <v>67</v>
      </c>
      <c r="B219" s="503" t="s">
        <v>484</v>
      </c>
      <c r="C219" s="519" t="s">
        <v>1147</v>
      </c>
      <c r="D219" s="505" t="s">
        <v>528</v>
      </c>
      <c r="E219" s="506" t="s">
        <v>13</v>
      </c>
      <c r="F219" s="507">
        <v>1</v>
      </c>
      <c r="G219" s="590">
        <v>6.19</v>
      </c>
      <c r="H219" s="568">
        <f t="shared" si="9"/>
        <v>6.19</v>
      </c>
      <c r="I219" s="508"/>
    </row>
    <row r="220" spans="1:9" s="461" customFormat="1" ht="25.5" x14ac:dyDescent="0.2">
      <c r="A220" s="502" t="s">
        <v>67</v>
      </c>
      <c r="B220" s="503" t="s">
        <v>485</v>
      </c>
      <c r="C220" s="519" t="s">
        <v>1148</v>
      </c>
      <c r="D220" s="505" t="s">
        <v>529</v>
      </c>
      <c r="E220" s="506" t="s">
        <v>13</v>
      </c>
      <c r="F220" s="507">
        <v>16</v>
      </c>
      <c r="G220" s="590">
        <v>3.34</v>
      </c>
      <c r="H220" s="568">
        <f t="shared" si="9"/>
        <v>53.44</v>
      </c>
      <c r="I220" s="508"/>
    </row>
    <row r="221" spans="1:9" s="461" customFormat="1" ht="51" x14ac:dyDescent="0.2">
      <c r="A221" s="502" t="s">
        <v>67</v>
      </c>
      <c r="B221" s="503" t="s">
        <v>486</v>
      </c>
      <c r="C221" s="519" t="s">
        <v>1149</v>
      </c>
      <c r="D221" s="505" t="s">
        <v>530</v>
      </c>
      <c r="E221" s="506" t="s">
        <v>164</v>
      </c>
      <c r="F221" s="507">
        <v>24</v>
      </c>
      <c r="G221" s="590">
        <v>193.36</v>
      </c>
      <c r="H221" s="568">
        <f t="shared" si="9"/>
        <v>4640.6400000000003</v>
      </c>
      <c r="I221" s="508"/>
    </row>
    <row r="222" spans="1:9" s="461" customFormat="1" ht="51" x14ac:dyDescent="0.2">
      <c r="A222" s="502" t="s">
        <v>67</v>
      </c>
      <c r="B222" s="503" t="s">
        <v>487</v>
      </c>
      <c r="C222" s="519" t="s">
        <v>1150</v>
      </c>
      <c r="D222" s="505" t="s">
        <v>271</v>
      </c>
      <c r="E222" s="506" t="s">
        <v>164</v>
      </c>
      <c r="F222" s="507">
        <v>16</v>
      </c>
      <c r="G222" s="590">
        <v>134.52000000000001</v>
      </c>
      <c r="H222" s="568">
        <f t="shared" si="9"/>
        <v>2152.3200000000002</v>
      </c>
      <c r="I222" s="508"/>
    </row>
    <row r="223" spans="1:9" s="461" customFormat="1" ht="63.75" x14ac:dyDescent="0.2">
      <c r="A223" s="502" t="s">
        <v>199</v>
      </c>
      <c r="B223" s="503">
        <v>91926</v>
      </c>
      <c r="C223" s="519" t="s">
        <v>1151</v>
      </c>
      <c r="D223" s="505" t="s">
        <v>215</v>
      </c>
      <c r="E223" s="506" t="s">
        <v>164</v>
      </c>
      <c r="F223" s="507">
        <v>3675</v>
      </c>
      <c r="G223" s="590">
        <v>5.12</v>
      </c>
      <c r="H223" s="568">
        <f t="shared" si="9"/>
        <v>18816</v>
      </c>
      <c r="I223" s="508"/>
    </row>
    <row r="224" spans="1:9" s="461" customFormat="1" ht="63.75" x14ac:dyDescent="0.2">
      <c r="A224" s="502" t="s">
        <v>199</v>
      </c>
      <c r="B224" s="503">
        <v>91928</v>
      </c>
      <c r="C224" s="519" t="s">
        <v>1152</v>
      </c>
      <c r="D224" s="505" t="s">
        <v>234</v>
      </c>
      <c r="E224" s="506" t="s">
        <v>164</v>
      </c>
      <c r="F224" s="507">
        <v>5106</v>
      </c>
      <c r="G224" s="590">
        <v>7.79</v>
      </c>
      <c r="H224" s="568">
        <f t="shared" si="9"/>
        <v>39775.74</v>
      </c>
      <c r="I224" s="508"/>
    </row>
    <row r="225" spans="1:9" s="461" customFormat="1" ht="38.25" x14ac:dyDescent="0.2">
      <c r="A225" s="502" t="s">
        <v>67</v>
      </c>
      <c r="B225" s="503" t="s">
        <v>476</v>
      </c>
      <c r="C225" s="519" t="s">
        <v>1153</v>
      </c>
      <c r="D225" s="505" t="s">
        <v>519</v>
      </c>
      <c r="E225" s="506" t="s">
        <v>13</v>
      </c>
      <c r="F225" s="507">
        <v>26</v>
      </c>
      <c r="G225" s="590">
        <v>34.299999999999997</v>
      </c>
      <c r="H225" s="568">
        <f t="shared" si="9"/>
        <v>891.8</v>
      </c>
      <c r="I225" s="508"/>
    </row>
    <row r="226" spans="1:9" s="461" customFormat="1" ht="38.25" x14ac:dyDescent="0.2">
      <c r="A226" s="502" t="s">
        <v>67</v>
      </c>
      <c r="B226" s="503" t="s">
        <v>477</v>
      </c>
      <c r="C226" s="519" t="s">
        <v>1154</v>
      </c>
      <c r="D226" s="505" t="s">
        <v>520</v>
      </c>
      <c r="E226" s="506" t="s">
        <v>13</v>
      </c>
      <c r="F226" s="507">
        <v>26</v>
      </c>
      <c r="G226" s="590">
        <v>20.420000000000002</v>
      </c>
      <c r="H226" s="568">
        <f t="shared" si="9"/>
        <v>530.91999999999996</v>
      </c>
      <c r="I226" s="508"/>
    </row>
    <row r="227" spans="1:9" s="461" customFormat="1" ht="38.25" x14ac:dyDescent="0.2">
      <c r="A227" s="502" t="s">
        <v>67</v>
      </c>
      <c r="B227" s="503" t="s">
        <v>488</v>
      </c>
      <c r="C227" s="519" t="s">
        <v>1155</v>
      </c>
      <c r="D227" s="505" t="s">
        <v>531</v>
      </c>
      <c r="E227" s="506" t="s">
        <v>13</v>
      </c>
      <c r="F227" s="507">
        <v>14</v>
      </c>
      <c r="G227" s="590">
        <v>18.489999999999998</v>
      </c>
      <c r="H227" s="568">
        <f t="shared" si="9"/>
        <v>258.86</v>
      </c>
      <c r="I227" s="508"/>
    </row>
    <row r="228" spans="1:9" s="461" customFormat="1" ht="38.25" x14ac:dyDescent="0.2">
      <c r="A228" s="502" t="s">
        <v>67</v>
      </c>
      <c r="B228" s="503" t="s">
        <v>489</v>
      </c>
      <c r="C228" s="519" t="s">
        <v>1156</v>
      </c>
      <c r="D228" s="505" t="s">
        <v>532</v>
      </c>
      <c r="E228" s="506" t="s">
        <v>13</v>
      </c>
      <c r="F228" s="507">
        <v>28</v>
      </c>
      <c r="G228" s="590">
        <v>18.440000000000001</v>
      </c>
      <c r="H228" s="568">
        <f t="shared" si="9"/>
        <v>516.32000000000005</v>
      </c>
      <c r="I228" s="508"/>
    </row>
    <row r="229" spans="1:9" s="461" customFormat="1" ht="38.25" x14ac:dyDescent="0.2">
      <c r="A229" s="502" t="s">
        <v>67</v>
      </c>
      <c r="B229" s="503" t="s">
        <v>490</v>
      </c>
      <c r="C229" s="519" t="s">
        <v>1157</v>
      </c>
      <c r="D229" s="505" t="s">
        <v>533</v>
      </c>
      <c r="E229" s="506" t="s">
        <v>13</v>
      </c>
      <c r="F229" s="507">
        <v>61</v>
      </c>
      <c r="G229" s="590">
        <v>18.52</v>
      </c>
      <c r="H229" s="568">
        <f t="shared" si="9"/>
        <v>1129.72</v>
      </c>
      <c r="I229" s="508"/>
    </row>
    <row r="230" spans="1:9" s="461" customFormat="1" ht="38.25" x14ac:dyDescent="0.2">
      <c r="A230" s="502" t="s">
        <v>67</v>
      </c>
      <c r="B230" s="503" t="s">
        <v>491</v>
      </c>
      <c r="C230" s="519" t="s">
        <v>1158</v>
      </c>
      <c r="D230" s="505" t="s">
        <v>534</v>
      </c>
      <c r="E230" s="506" t="s">
        <v>13</v>
      </c>
      <c r="F230" s="507">
        <v>83</v>
      </c>
      <c r="G230" s="590">
        <v>19.3</v>
      </c>
      <c r="H230" s="568">
        <f t="shared" si="9"/>
        <v>1601.9</v>
      </c>
      <c r="I230" s="508"/>
    </row>
    <row r="231" spans="1:9" s="461" customFormat="1" ht="25.5" x14ac:dyDescent="0.2">
      <c r="A231" s="502" t="s">
        <v>67</v>
      </c>
      <c r="B231" s="503" t="s">
        <v>492</v>
      </c>
      <c r="C231" s="519" t="s">
        <v>1159</v>
      </c>
      <c r="D231" s="505" t="s">
        <v>535</v>
      </c>
      <c r="E231" s="506" t="s">
        <v>13</v>
      </c>
      <c r="F231" s="507">
        <v>2</v>
      </c>
      <c r="G231" s="590">
        <v>421.7</v>
      </c>
      <c r="H231" s="568">
        <f t="shared" si="9"/>
        <v>843.4</v>
      </c>
      <c r="I231" s="508"/>
    </row>
    <row r="232" spans="1:9" s="461" customFormat="1" ht="25.5" x14ac:dyDescent="0.2">
      <c r="A232" s="502" t="s">
        <v>67</v>
      </c>
      <c r="B232" s="503" t="s">
        <v>493</v>
      </c>
      <c r="C232" s="519" t="s">
        <v>1160</v>
      </c>
      <c r="D232" s="505" t="s">
        <v>536</v>
      </c>
      <c r="E232" s="506" t="s">
        <v>13</v>
      </c>
      <c r="F232" s="507">
        <v>24</v>
      </c>
      <c r="G232" s="590">
        <v>446.49</v>
      </c>
      <c r="H232" s="568">
        <f t="shared" si="9"/>
        <v>10715.76</v>
      </c>
      <c r="I232" s="508"/>
    </row>
    <row r="233" spans="1:9" s="461" customFormat="1" ht="38.25" x14ac:dyDescent="0.2">
      <c r="A233" s="502" t="s">
        <v>67</v>
      </c>
      <c r="B233" s="503" t="s">
        <v>494</v>
      </c>
      <c r="C233" s="519" t="s">
        <v>1161</v>
      </c>
      <c r="D233" s="505" t="s">
        <v>537</v>
      </c>
      <c r="E233" s="506" t="s">
        <v>13</v>
      </c>
      <c r="F233" s="507">
        <v>14</v>
      </c>
      <c r="G233" s="590">
        <v>552.89</v>
      </c>
      <c r="H233" s="568">
        <f t="shared" si="9"/>
        <v>7740.46</v>
      </c>
      <c r="I233" s="508"/>
    </row>
    <row r="234" spans="1:9" s="461" customFormat="1" ht="51" x14ac:dyDescent="0.2">
      <c r="A234" s="502" t="s">
        <v>67</v>
      </c>
      <c r="B234" s="503" t="s">
        <v>495</v>
      </c>
      <c r="C234" s="519" t="s">
        <v>1162</v>
      </c>
      <c r="D234" s="505" t="s">
        <v>538</v>
      </c>
      <c r="E234" s="506" t="s">
        <v>13</v>
      </c>
      <c r="F234" s="507">
        <v>22</v>
      </c>
      <c r="G234" s="590">
        <v>491.55</v>
      </c>
      <c r="H234" s="568">
        <f t="shared" si="9"/>
        <v>10814.1</v>
      </c>
      <c r="I234" s="508"/>
    </row>
    <row r="235" spans="1:9" s="461" customFormat="1" ht="38.25" x14ac:dyDescent="0.2">
      <c r="A235" s="502" t="s">
        <v>67</v>
      </c>
      <c r="B235" s="503" t="s">
        <v>496</v>
      </c>
      <c r="C235" s="519" t="s">
        <v>1163</v>
      </c>
      <c r="D235" s="505" t="s">
        <v>539</v>
      </c>
      <c r="E235" s="506" t="s">
        <v>13</v>
      </c>
      <c r="F235" s="507">
        <v>4</v>
      </c>
      <c r="G235" s="590">
        <v>536.03</v>
      </c>
      <c r="H235" s="568">
        <f t="shared" si="9"/>
        <v>2144.12</v>
      </c>
      <c r="I235" s="508"/>
    </row>
    <row r="236" spans="1:9" s="461" customFormat="1" ht="38.25" x14ac:dyDescent="0.2">
      <c r="A236" s="502" t="s">
        <v>67</v>
      </c>
      <c r="B236" s="503" t="s">
        <v>497</v>
      </c>
      <c r="C236" s="519" t="s">
        <v>1164</v>
      </c>
      <c r="D236" s="505" t="s">
        <v>540</v>
      </c>
      <c r="E236" s="506" t="s">
        <v>13</v>
      </c>
      <c r="F236" s="507">
        <v>4</v>
      </c>
      <c r="G236" s="590">
        <v>442.46</v>
      </c>
      <c r="H236" s="568">
        <f t="shared" si="9"/>
        <v>1769.84</v>
      </c>
      <c r="I236" s="508"/>
    </row>
    <row r="237" spans="1:9" s="461" customFormat="1" ht="38.25" x14ac:dyDescent="0.2">
      <c r="A237" s="502" t="s">
        <v>67</v>
      </c>
      <c r="B237" s="503" t="s">
        <v>498</v>
      </c>
      <c r="C237" s="519" t="s">
        <v>1165</v>
      </c>
      <c r="D237" s="505" t="s">
        <v>541</v>
      </c>
      <c r="E237" s="506" t="s">
        <v>13</v>
      </c>
      <c r="F237" s="507">
        <v>4</v>
      </c>
      <c r="G237" s="590">
        <v>610.57000000000005</v>
      </c>
      <c r="H237" s="568">
        <f t="shared" si="9"/>
        <v>2442.2800000000002</v>
      </c>
      <c r="I237" s="508"/>
    </row>
    <row r="238" spans="1:9" s="461" customFormat="1" ht="38.25" x14ac:dyDescent="0.2">
      <c r="A238" s="502" t="s">
        <v>199</v>
      </c>
      <c r="B238" s="503">
        <v>91185</v>
      </c>
      <c r="C238" s="519" t="s">
        <v>1166</v>
      </c>
      <c r="D238" s="505" t="s">
        <v>542</v>
      </c>
      <c r="E238" s="506" t="s">
        <v>164</v>
      </c>
      <c r="F238" s="507">
        <v>1010</v>
      </c>
      <c r="G238" s="590">
        <v>34.58</v>
      </c>
      <c r="H238" s="568">
        <f t="shared" si="9"/>
        <v>34925.800000000003</v>
      </c>
      <c r="I238" s="508"/>
    </row>
    <row r="239" spans="1:9" s="461" customFormat="1" ht="38.25" x14ac:dyDescent="0.2">
      <c r="A239" s="502" t="s">
        <v>199</v>
      </c>
      <c r="B239" s="503">
        <v>91186</v>
      </c>
      <c r="C239" s="519" t="s">
        <v>1167</v>
      </c>
      <c r="D239" s="505" t="s">
        <v>543</v>
      </c>
      <c r="E239" s="506" t="s">
        <v>164</v>
      </c>
      <c r="F239" s="507">
        <v>18</v>
      </c>
      <c r="G239" s="590">
        <v>38.17</v>
      </c>
      <c r="H239" s="568">
        <f t="shared" si="9"/>
        <v>687.06</v>
      </c>
      <c r="I239" s="508"/>
    </row>
    <row r="240" spans="1:9" s="461" customFormat="1" x14ac:dyDescent="0.2">
      <c r="A240" s="502"/>
      <c r="B240" s="503"/>
      <c r="C240" s="523" t="s">
        <v>1168</v>
      </c>
      <c r="D240" s="524" t="s">
        <v>251</v>
      </c>
      <c r="E240" s="525"/>
      <c r="F240" s="526"/>
      <c r="G240" s="579"/>
      <c r="H240" s="576"/>
      <c r="I240" s="508"/>
    </row>
    <row r="241" spans="1:9" s="461" customFormat="1" ht="38.25" x14ac:dyDescent="0.2">
      <c r="A241" s="502" t="s">
        <v>67</v>
      </c>
      <c r="B241" s="503" t="s">
        <v>252</v>
      </c>
      <c r="C241" s="519" t="s">
        <v>1169</v>
      </c>
      <c r="D241" s="505" t="s">
        <v>270</v>
      </c>
      <c r="E241" s="506" t="s">
        <v>164</v>
      </c>
      <c r="F241" s="507">
        <v>27</v>
      </c>
      <c r="G241" s="590">
        <v>109.29</v>
      </c>
      <c r="H241" s="568">
        <f t="shared" si="9"/>
        <v>2950.83</v>
      </c>
      <c r="I241" s="508"/>
    </row>
    <row r="242" spans="1:9" s="461" customFormat="1" ht="51" x14ac:dyDescent="0.2">
      <c r="A242" s="502" t="s">
        <v>67</v>
      </c>
      <c r="B242" s="503" t="s">
        <v>487</v>
      </c>
      <c r="C242" s="519" t="s">
        <v>1170</v>
      </c>
      <c r="D242" s="505" t="s">
        <v>271</v>
      </c>
      <c r="E242" s="506" t="s">
        <v>164</v>
      </c>
      <c r="F242" s="507">
        <v>64</v>
      </c>
      <c r="G242" s="590">
        <v>134.52000000000001</v>
      </c>
      <c r="H242" s="568">
        <f t="shared" si="9"/>
        <v>8609.2800000000007</v>
      </c>
      <c r="I242" s="508"/>
    </row>
    <row r="243" spans="1:9" s="461" customFormat="1" ht="51" x14ac:dyDescent="0.2">
      <c r="A243" s="502" t="s">
        <v>67</v>
      </c>
      <c r="B243" s="503" t="s">
        <v>561</v>
      </c>
      <c r="C243" s="519" t="s">
        <v>1171</v>
      </c>
      <c r="D243" s="505" t="s">
        <v>544</v>
      </c>
      <c r="E243" s="506" t="s">
        <v>164</v>
      </c>
      <c r="F243" s="507">
        <v>19</v>
      </c>
      <c r="G243" s="590">
        <v>145.91999999999999</v>
      </c>
      <c r="H243" s="568">
        <f t="shared" ref="H243:H278" si="10">+F243*G243</f>
        <v>2772.48</v>
      </c>
      <c r="I243" s="508"/>
    </row>
    <row r="244" spans="1:9" s="461" customFormat="1" ht="51" x14ac:dyDescent="0.2">
      <c r="A244" s="502" t="s">
        <v>67</v>
      </c>
      <c r="B244" s="503" t="s">
        <v>219</v>
      </c>
      <c r="C244" s="519" t="s">
        <v>1172</v>
      </c>
      <c r="D244" s="505" t="s">
        <v>227</v>
      </c>
      <c r="E244" s="506" t="s">
        <v>164</v>
      </c>
      <c r="F244" s="507">
        <v>30</v>
      </c>
      <c r="G244" s="590">
        <v>38.33</v>
      </c>
      <c r="H244" s="568">
        <f t="shared" si="10"/>
        <v>1149.9000000000001</v>
      </c>
      <c r="I244" s="508"/>
    </row>
    <row r="245" spans="1:9" s="461" customFormat="1" ht="38.25" x14ac:dyDescent="0.2">
      <c r="A245" s="502" t="s">
        <v>199</v>
      </c>
      <c r="B245" s="503">
        <v>95787</v>
      </c>
      <c r="C245" s="519" t="s">
        <v>1173</v>
      </c>
      <c r="D245" s="505" t="s">
        <v>545</v>
      </c>
      <c r="E245" s="506" t="s">
        <v>13</v>
      </c>
      <c r="F245" s="507">
        <v>19</v>
      </c>
      <c r="G245" s="590">
        <v>35.08</v>
      </c>
      <c r="H245" s="568">
        <f t="shared" si="10"/>
        <v>666.52</v>
      </c>
      <c r="I245" s="508"/>
    </row>
    <row r="246" spans="1:9" s="461" customFormat="1" ht="25.5" x14ac:dyDescent="0.2">
      <c r="A246" s="502" t="s">
        <v>199</v>
      </c>
      <c r="B246" s="503">
        <v>95789</v>
      </c>
      <c r="C246" s="519" t="s">
        <v>1174</v>
      </c>
      <c r="D246" s="505" t="s">
        <v>546</v>
      </c>
      <c r="E246" s="506" t="s">
        <v>13</v>
      </c>
      <c r="F246" s="507">
        <v>38</v>
      </c>
      <c r="G246" s="590">
        <v>47.11</v>
      </c>
      <c r="H246" s="568">
        <f t="shared" si="10"/>
        <v>1790.18</v>
      </c>
      <c r="I246" s="508"/>
    </row>
    <row r="247" spans="1:9" s="461" customFormat="1" ht="25.5" x14ac:dyDescent="0.2">
      <c r="A247" s="502" t="s">
        <v>199</v>
      </c>
      <c r="B247" s="503">
        <v>91941</v>
      </c>
      <c r="C247" s="519" t="s">
        <v>1175</v>
      </c>
      <c r="D247" s="505" t="s">
        <v>547</v>
      </c>
      <c r="E247" s="506" t="s">
        <v>13</v>
      </c>
      <c r="F247" s="507">
        <v>14</v>
      </c>
      <c r="G247" s="590">
        <v>15.8</v>
      </c>
      <c r="H247" s="568">
        <f t="shared" si="10"/>
        <v>221.2</v>
      </c>
      <c r="I247" s="508"/>
    </row>
    <row r="248" spans="1:9" s="461" customFormat="1" ht="102" x14ac:dyDescent="0.2">
      <c r="A248" s="502" t="s">
        <v>67</v>
      </c>
      <c r="B248" s="503" t="s">
        <v>255</v>
      </c>
      <c r="C248" s="519" t="s">
        <v>1176</v>
      </c>
      <c r="D248" s="505" t="s">
        <v>274</v>
      </c>
      <c r="E248" s="506" t="s">
        <v>164</v>
      </c>
      <c r="F248" s="507">
        <v>5093</v>
      </c>
      <c r="G248" s="590">
        <v>9.11</v>
      </c>
      <c r="H248" s="568">
        <f t="shared" si="10"/>
        <v>46397.23</v>
      </c>
      <c r="I248" s="508"/>
    </row>
    <row r="249" spans="1:9" s="461" customFormat="1" ht="89.25" x14ac:dyDescent="0.2">
      <c r="A249" s="502" t="s">
        <v>67</v>
      </c>
      <c r="B249" s="503" t="s">
        <v>562</v>
      </c>
      <c r="C249" s="519" t="s">
        <v>1177</v>
      </c>
      <c r="D249" s="505" t="s">
        <v>548</v>
      </c>
      <c r="E249" s="506" t="s">
        <v>164</v>
      </c>
      <c r="F249" s="507">
        <v>83</v>
      </c>
      <c r="G249" s="590">
        <v>9.11</v>
      </c>
      <c r="H249" s="568">
        <f t="shared" si="10"/>
        <v>756.13</v>
      </c>
      <c r="I249" s="508"/>
    </row>
    <row r="250" spans="1:9" s="461" customFormat="1" ht="51" x14ac:dyDescent="0.2">
      <c r="A250" s="502" t="s">
        <v>199</v>
      </c>
      <c r="B250" s="503">
        <v>98297</v>
      </c>
      <c r="C250" s="519" t="s">
        <v>1178</v>
      </c>
      <c r="D250" s="505" t="s">
        <v>549</v>
      </c>
      <c r="E250" s="506" t="s">
        <v>164</v>
      </c>
      <c r="F250" s="507">
        <v>612</v>
      </c>
      <c r="G250" s="590">
        <v>8.8699999999999992</v>
      </c>
      <c r="H250" s="568">
        <f t="shared" si="10"/>
        <v>5428.44</v>
      </c>
      <c r="I250" s="508"/>
    </row>
    <row r="251" spans="1:9" s="461" customFormat="1" x14ac:dyDescent="0.2">
      <c r="A251" s="502" t="s">
        <v>67</v>
      </c>
      <c r="B251" s="503" t="s">
        <v>563</v>
      </c>
      <c r="C251" s="519" t="s">
        <v>1179</v>
      </c>
      <c r="D251" s="505" t="s">
        <v>550</v>
      </c>
      <c r="E251" s="506" t="s">
        <v>13</v>
      </c>
      <c r="F251" s="507">
        <v>1</v>
      </c>
      <c r="G251" s="590">
        <v>256898.17</v>
      </c>
      <c r="H251" s="568">
        <f t="shared" si="10"/>
        <v>256898.17</v>
      </c>
      <c r="I251" s="508"/>
    </row>
    <row r="252" spans="1:9" s="461" customFormat="1" ht="76.5" x14ac:dyDescent="0.2">
      <c r="A252" s="502" t="s">
        <v>67</v>
      </c>
      <c r="B252" s="503" t="s">
        <v>564</v>
      </c>
      <c r="C252" s="519" t="s">
        <v>1180</v>
      </c>
      <c r="D252" s="505" t="s">
        <v>551</v>
      </c>
      <c r="E252" s="506" t="s">
        <v>164</v>
      </c>
      <c r="F252" s="507">
        <v>5</v>
      </c>
      <c r="G252" s="590">
        <v>61.95</v>
      </c>
      <c r="H252" s="568">
        <f t="shared" si="10"/>
        <v>309.75</v>
      </c>
      <c r="I252" s="508"/>
    </row>
    <row r="253" spans="1:9" s="461" customFormat="1" ht="63.75" x14ac:dyDescent="0.2">
      <c r="A253" s="502" t="s">
        <v>67</v>
      </c>
      <c r="B253" s="503" t="s">
        <v>257</v>
      </c>
      <c r="C253" s="519" t="s">
        <v>1181</v>
      </c>
      <c r="D253" s="505" t="s">
        <v>276</v>
      </c>
      <c r="E253" s="506" t="s">
        <v>13</v>
      </c>
      <c r="F253" s="507">
        <v>14</v>
      </c>
      <c r="G253" s="590">
        <v>93.15</v>
      </c>
      <c r="H253" s="568">
        <f t="shared" si="10"/>
        <v>1304.0999999999999</v>
      </c>
      <c r="I253" s="508"/>
    </row>
    <row r="254" spans="1:9" s="461" customFormat="1" ht="63.75" x14ac:dyDescent="0.2">
      <c r="A254" s="502" t="s">
        <v>67</v>
      </c>
      <c r="B254" s="503" t="s">
        <v>258</v>
      </c>
      <c r="C254" s="519" t="s">
        <v>1182</v>
      </c>
      <c r="D254" s="505" t="s">
        <v>277</v>
      </c>
      <c r="E254" s="506" t="s">
        <v>13</v>
      </c>
      <c r="F254" s="507">
        <v>21</v>
      </c>
      <c r="G254" s="590">
        <v>93.15</v>
      </c>
      <c r="H254" s="568">
        <f t="shared" si="10"/>
        <v>1956.15</v>
      </c>
      <c r="I254" s="508"/>
    </row>
    <row r="255" spans="1:9" s="461" customFormat="1" ht="25.5" x14ac:dyDescent="0.2">
      <c r="A255" s="502" t="s">
        <v>67</v>
      </c>
      <c r="B255" s="503" t="s">
        <v>266</v>
      </c>
      <c r="C255" s="519" t="s">
        <v>1183</v>
      </c>
      <c r="D255" s="505" t="s">
        <v>286</v>
      </c>
      <c r="E255" s="506" t="s">
        <v>13</v>
      </c>
      <c r="F255" s="507">
        <v>4</v>
      </c>
      <c r="G255" s="590">
        <v>105.87</v>
      </c>
      <c r="H255" s="568">
        <f t="shared" si="10"/>
        <v>423.48</v>
      </c>
      <c r="I255" s="508"/>
    </row>
    <row r="256" spans="1:9" s="461" customFormat="1" ht="38.25" x14ac:dyDescent="0.2">
      <c r="A256" s="502" t="s">
        <v>67</v>
      </c>
      <c r="B256" s="503" t="s">
        <v>260</v>
      </c>
      <c r="C256" s="519" t="s">
        <v>1184</v>
      </c>
      <c r="D256" s="505" t="s">
        <v>280</v>
      </c>
      <c r="E256" s="506" t="s">
        <v>13</v>
      </c>
      <c r="F256" s="507">
        <v>2</v>
      </c>
      <c r="G256" s="590">
        <v>690.05</v>
      </c>
      <c r="H256" s="568">
        <f t="shared" si="10"/>
        <v>1380.1</v>
      </c>
      <c r="I256" s="508"/>
    </row>
    <row r="257" spans="1:9" s="461" customFormat="1" ht="38.25" x14ac:dyDescent="0.2">
      <c r="A257" s="502" t="s">
        <v>67</v>
      </c>
      <c r="B257" s="503" t="s">
        <v>259</v>
      </c>
      <c r="C257" s="519" t="s">
        <v>1185</v>
      </c>
      <c r="D257" s="505" t="s">
        <v>279</v>
      </c>
      <c r="E257" s="506" t="s">
        <v>13</v>
      </c>
      <c r="F257" s="507">
        <v>2</v>
      </c>
      <c r="G257" s="590">
        <v>742.64</v>
      </c>
      <c r="H257" s="568">
        <f t="shared" si="10"/>
        <v>1485.28</v>
      </c>
      <c r="I257" s="508"/>
    </row>
    <row r="258" spans="1:9" s="461" customFormat="1" ht="25.5" x14ac:dyDescent="0.2">
      <c r="A258" s="502" t="s">
        <v>67</v>
      </c>
      <c r="B258" s="503" t="s">
        <v>264</v>
      </c>
      <c r="C258" s="519" t="s">
        <v>1186</v>
      </c>
      <c r="D258" s="505" t="s">
        <v>284</v>
      </c>
      <c r="E258" s="506" t="s">
        <v>13</v>
      </c>
      <c r="F258" s="507">
        <v>2</v>
      </c>
      <c r="G258" s="590">
        <v>244.3</v>
      </c>
      <c r="H258" s="568">
        <f t="shared" si="10"/>
        <v>488.6</v>
      </c>
      <c r="I258" s="508"/>
    </row>
    <row r="259" spans="1:9" s="461" customFormat="1" ht="38.25" x14ac:dyDescent="0.2">
      <c r="A259" s="502" t="s">
        <v>67</v>
      </c>
      <c r="B259" s="503" t="s">
        <v>262</v>
      </c>
      <c r="C259" s="519" t="s">
        <v>1187</v>
      </c>
      <c r="D259" s="505" t="s">
        <v>282</v>
      </c>
      <c r="E259" s="506" t="s">
        <v>13</v>
      </c>
      <c r="F259" s="507">
        <v>2</v>
      </c>
      <c r="G259" s="590">
        <v>2095.64</v>
      </c>
      <c r="H259" s="568">
        <f t="shared" si="10"/>
        <v>4191.28</v>
      </c>
      <c r="I259" s="508"/>
    </row>
    <row r="260" spans="1:9" s="461" customFormat="1" x14ac:dyDescent="0.2">
      <c r="A260" s="502" t="s">
        <v>67</v>
      </c>
      <c r="B260" s="503" t="s">
        <v>265</v>
      </c>
      <c r="C260" s="519" t="s">
        <v>1188</v>
      </c>
      <c r="D260" s="505" t="s">
        <v>285</v>
      </c>
      <c r="E260" s="506" t="s">
        <v>13</v>
      </c>
      <c r="F260" s="507">
        <v>2</v>
      </c>
      <c r="G260" s="590">
        <v>83.62</v>
      </c>
      <c r="H260" s="568">
        <f t="shared" si="10"/>
        <v>167.24</v>
      </c>
      <c r="I260" s="508"/>
    </row>
    <row r="261" spans="1:9" s="461" customFormat="1" x14ac:dyDescent="0.2">
      <c r="A261" s="502" t="s">
        <v>67</v>
      </c>
      <c r="B261" s="503" t="s">
        <v>565</v>
      </c>
      <c r="C261" s="519" t="s">
        <v>1189</v>
      </c>
      <c r="D261" s="505" t="s">
        <v>552</v>
      </c>
      <c r="E261" s="506" t="s">
        <v>13</v>
      </c>
      <c r="F261" s="507">
        <v>2</v>
      </c>
      <c r="G261" s="590">
        <v>11211</v>
      </c>
      <c r="H261" s="568">
        <f t="shared" si="10"/>
        <v>22422</v>
      </c>
      <c r="I261" s="508"/>
    </row>
    <row r="262" spans="1:9" s="461" customFormat="1" ht="25.5" x14ac:dyDescent="0.2">
      <c r="A262" s="502" t="s">
        <v>67</v>
      </c>
      <c r="B262" s="503" t="s">
        <v>566</v>
      </c>
      <c r="C262" s="519" t="s">
        <v>1190</v>
      </c>
      <c r="D262" s="505" t="s">
        <v>553</v>
      </c>
      <c r="E262" s="506" t="s">
        <v>13</v>
      </c>
      <c r="F262" s="507">
        <v>6</v>
      </c>
      <c r="G262" s="590">
        <v>3490.76</v>
      </c>
      <c r="H262" s="568">
        <f t="shared" si="10"/>
        <v>20944.560000000001</v>
      </c>
      <c r="I262" s="508"/>
    </row>
    <row r="263" spans="1:9" s="461" customFormat="1" x14ac:dyDescent="0.2">
      <c r="A263" s="502" t="s">
        <v>199</v>
      </c>
      <c r="B263" s="503">
        <v>98307</v>
      </c>
      <c r="C263" s="519" t="s">
        <v>1191</v>
      </c>
      <c r="D263" s="505" t="s">
        <v>278</v>
      </c>
      <c r="E263" s="506" t="s">
        <v>13</v>
      </c>
      <c r="F263" s="507">
        <v>8</v>
      </c>
      <c r="G263" s="590">
        <v>45.99</v>
      </c>
      <c r="H263" s="568">
        <f t="shared" si="10"/>
        <v>367.92</v>
      </c>
      <c r="I263" s="508"/>
    </row>
    <row r="264" spans="1:9" s="461" customFormat="1" ht="51" x14ac:dyDescent="0.2">
      <c r="A264" s="502" t="s">
        <v>67</v>
      </c>
      <c r="B264" s="503" t="s">
        <v>567</v>
      </c>
      <c r="C264" s="519" t="s">
        <v>1192</v>
      </c>
      <c r="D264" s="505" t="s">
        <v>554</v>
      </c>
      <c r="E264" s="506" t="s">
        <v>13</v>
      </c>
      <c r="F264" s="507">
        <v>1</v>
      </c>
      <c r="G264" s="590">
        <v>797.49</v>
      </c>
      <c r="H264" s="568">
        <f t="shared" si="10"/>
        <v>797.49</v>
      </c>
      <c r="I264" s="508"/>
    </row>
    <row r="265" spans="1:9" s="461" customFormat="1" ht="38.25" x14ac:dyDescent="0.2">
      <c r="A265" s="502" t="s">
        <v>67</v>
      </c>
      <c r="B265" s="503" t="s">
        <v>568</v>
      </c>
      <c r="C265" s="519" t="s">
        <v>1193</v>
      </c>
      <c r="D265" s="505" t="s">
        <v>555</v>
      </c>
      <c r="E265" s="506" t="s">
        <v>13</v>
      </c>
      <c r="F265" s="507">
        <v>1</v>
      </c>
      <c r="G265" s="590">
        <v>83218.45</v>
      </c>
      <c r="H265" s="568">
        <f t="shared" si="10"/>
        <v>83218.45</v>
      </c>
      <c r="I265" s="508"/>
    </row>
    <row r="266" spans="1:9" s="461" customFormat="1" ht="38.25" x14ac:dyDescent="0.2">
      <c r="A266" s="502" t="s">
        <v>67</v>
      </c>
      <c r="B266" s="503" t="s">
        <v>569</v>
      </c>
      <c r="C266" s="519" t="s">
        <v>1194</v>
      </c>
      <c r="D266" s="505" t="s">
        <v>556</v>
      </c>
      <c r="E266" s="506" t="s">
        <v>13</v>
      </c>
      <c r="F266" s="507">
        <v>2</v>
      </c>
      <c r="G266" s="590">
        <v>50.77</v>
      </c>
      <c r="H266" s="568">
        <f t="shared" si="10"/>
        <v>101.54</v>
      </c>
      <c r="I266" s="508"/>
    </row>
    <row r="267" spans="1:9" s="461" customFormat="1" x14ac:dyDescent="0.2">
      <c r="A267" s="502" t="s">
        <v>67</v>
      </c>
      <c r="B267" s="503" t="s">
        <v>570</v>
      </c>
      <c r="C267" s="519" t="s">
        <v>1195</v>
      </c>
      <c r="D267" s="505" t="s">
        <v>557</v>
      </c>
      <c r="E267" s="506" t="s">
        <v>13</v>
      </c>
      <c r="F267" s="507">
        <v>1</v>
      </c>
      <c r="G267" s="590">
        <v>2125.34</v>
      </c>
      <c r="H267" s="568">
        <f t="shared" si="10"/>
        <v>2125.34</v>
      </c>
      <c r="I267" s="508"/>
    </row>
    <row r="268" spans="1:9" s="461" customFormat="1" ht="51" x14ac:dyDescent="0.2">
      <c r="A268" s="502" t="s">
        <v>199</v>
      </c>
      <c r="B268" s="503">
        <v>98304</v>
      </c>
      <c r="C268" s="519" t="s">
        <v>1196</v>
      </c>
      <c r="D268" s="505" t="s">
        <v>558</v>
      </c>
      <c r="E268" s="506" t="s">
        <v>13</v>
      </c>
      <c r="F268" s="507">
        <v>2</v>
      </c>
      <c r="G268" s="590">
        <v>4097.53</v>
      </c>
      <c r="H268" s="568">
        <f t="shared" si="10"/>
        <v>8195.06</v>
      </c>
      <c r="I268" s="508"/>
    </row>
    <row r="269" spans="1:9" s="461" customFormat="1" ht="25.5" x14ac:dyDescent="0.2">
      <c r="A269" s="502" t="s">
        <v>199</v>
      </c>
      <c r="B269" s="503">
        <v>98305</v>
      </c>
      <c r="C269" s="519" t="s">
        <v>1197</v>
      </c>
      <c r="D269" s="505" t="s">
        <v>559</v>
      </c>
      <c r="E269" s="506" t="s">
        <v>13</v>
      </c>
      <c r="F269" s="507">
        <v>1</v>
      </c>
      <c r="G269" s="590">
        <v>2832.56</v>
      </c>
      <c r="H269" s="568">
        <f t="shared" si="10"/>
        <v>2832.56</v>
      </c>
      <c r="I269" s="508"/>
    </row>
    <row r="270" spans="1:9" s="461" customFormat="1" x14ac:dyDescent="0.2">
      <c r="A270" s="502" t="s">
        <v>67</v>
      </c>
      <c r="B270" s="503" t="s">
        <v>267</v>
      </c>
      <c r="C270" s="519" t="s">
        <v>1198</v>
      </c>
      <c r="D270" s="505" t="s">
        <v>287</v>
      </c>
      <c r="E270" s="506" t="s">
        <v>13</v>
      </c>
      <c r="F270" s="507">
        <v>30</v>
      </c>
      <c r="G270" s="590">
        <v>43.38</v>
      </c>
      <c r="H270" s="568">
        <f t="shared" si="10"/>
        <v>1301.4000000000001</v>
      </c>
      <c r="I270" s="508"/>
    </row>
    <row r="271" spans="1:9" s="461" customFormat="1" x14ac:dyDescent="0.2">
      <c r="A271" s="502" t="s">
        <v>67</v>
      </c>
      <c r="B271" s="503" t="s">
        <v>268</v>
      </c>
      <c r="C271" s="519" t="s">
        <v>1199</v>
      </c>
      <c r="D271" s="505" t="s">
        <v>288</v>
      </c>
      <c r="E271" s="506" t="s">
        <v>13</v>
      </c>
      <c r="F271" s="507">
        <v>2</v>
      </c>
      <c r="G271" s="590">
        <v>55.73</v>
      </c>
      <c r="H271" s="568">
        <f t="shared" si="10"/>
        <v>111.46</v>
      </c>
      <c r="I271" s="508"/>
    </row>
    <row r="272" spans="1:9" s="461" customFormat="1" ht="25.5" x14ac:dyDescent="0.2">
      <c r="A272" s="502" t="s">
        <v>67</v>
      </c>
      <c r="B272" s="503" t="s">
        <v>269</v>
      </c>
      <c r="C272" s="519" t="s">
        <v>1200</v>
      </c>
      <c r="D272" s="505" t="s">
        <v>289</v>
      </c>
      <c r="E272" s="506" t="s">
        <v>13</v>
      </c>
      <c r="F272" s="507">
        <v>1</v>
      </c>
      <c r="G272" s="590">
        <v>5154.6000000000004</v>
      </c>
      <c r="H272" s="568">
        <f t="shared" si="10"/>
        <v>5154.6000000000004</v>
      </c>
      <c r="I272" s="508"/>
    </row>
    <row r="273" spans="1:9" s="461" customFormat="1" ht="38.25" x14ac:dyDescent="0.2">
      <c r="A273" s="502" t="s">
        <v>67</v>
      </c>
      <c r="B273" s="503" t="s">
        <v>261</v>
      </c>
      <c r="C273" s="519" t="s">
        <v>1201</v>
      </c>
      <c r="D273" s="505" t="s">
        <v>281</v>
      </c>
      <c r="E273" s="506" t="s">
        <v>13</v>
      </c>
      <c r="F273" s="507">
        <v>2</v>
      </c>
      <c r="G273" s="590">
        <v>85.09</v>
      </c>
      <c r="H273" s="568">
        <f t="shared" si="10"/>
        <v>170.18</v>
      </c>
      <c r="I273" s="508"/>
    </row>
    <row r="274" spans="1:9" s="461" customFormat="1" ht="38.25" x14ac:dyDescent="0.2">
      <c r="A274" s="502" t="s">
        <v>67</v>
      </c>
      <c r="B274" s="503" t="s">
        <v>263</v>
      </c>
      <c r="C274" s="519" t="s">
        <v>1202</v>
      </c>
      <c r="D274" s="505" t="s">
        <v>283</v>
      </c>
      <c r="E274" s="506" t="s">
        <v>13</v>
      </c>
      <c r="F274" s="507">
        <v>2</v>
      </c>
      <c r="G274" s="590">
        <v>331.73</v>
      </c>
      <c r="H274" s="568">
        <f t="shared" si="10"/>
        <v>663.46</v>
      </c>
      <c r="I274" s="508"/>
    </row>
    <row r="275" spans="1:9" s="461" customFormat="1" x14ac:dyDescent="0.2">
      <c r="A275" s="502" t="s">
        <v>67</v>
      </c>
      <c r="B275" s="503" t="s">
        <v>571</v>
      </c>
      <c r="C275" s="519" t="s">
        <v>1203</v>
      </c>
      <c r="D275" s="505" t="s">
        <v>560</v>
      </c>
      <c r="E275" s="506" t="s">
        <v>13</v>
      </c>
      <c r="F275" s="507">
        <v>8</v>
      </c>
      <c r="G275" s="590">
        <v>202.75</v>
      </c>
      <c r="H275" s="568">
        <f t="shared" si="10"/>
        <v>1622</v>
      </c>
      <c r="I275" s="508"/>
    </row>
    <row r="276" spans="1:9" s="461" customFormat="1" ht="38.25" x14ac:dyDescent="0.2">
      <c r="A276" s="502" t="s">
        <v>199</v>
      </c>
      <c r="B276" s="503">
        <v>91185</v>
      </c>
      <c r="C276" s="519" t="s">
        <v>1204</v>
      </c>
      <c r="D276" s="505" t="s">
        <v>542</v>
      </c>
      <c r="E276" s="506" t="s">
        <v>164</v>
      </c>
      <c r="F276" s="507">
        <v>30</v>
      </c>
      <c r="G276" s="590">
        <v>34.58</v>
      </c>
      <c r="H276" s="568">
        <f t="shared" si="10"/>
        <v>1037.4000000000001</v>
      </c>
      <c r="I276" s="508"/>
    </row>
    <row r="277" spans="1:9" s="461" customFormat="1" x14ac:dyDescent="0.2">
      <c r="A277" s="502"/>
      <c r="B277" s="503"/>
      <c r="C277" s="523" t="s">
        <v>1205</v>
      </c>
      <c r="D277" s="524" t="s">
        <v>290</v>
      </c>
      <c r="E277" s="525"/>
      <c r="F277" s="526"/>
      <c r="G277" s="578"/>
      <c r="H277" s="576"/>
      <c r="I277" s="508"/>
    </row>
    <row r="278" spans="1:9" s="461" customFormat="1" ht="51" x14ac:dyDescent="0.2">
      <c r="A278" s="502" t="s">
        <v>67</v>
      </c>
      <c r="B278" s="503" t="s">
        <v>572</v>
      </c>
      <c r="C278" s="519" t="s">
        <v>1206</v>
      </c>
      <c r="D278" s="505" t="s">
        <v>579</v>
      </c>
      <c r="E278" s="506" t="s">
        <v>164</v>
      </c>
      <c r="F278" s="507">
        <v>98</v>
      </c>
      <c r="G278" s="590">
        <v>143.22999999999999</v>
      </c>
      <c r="H278" s="568">
        <f t="shared" si="10"/>
        <v>14036.54</v>
      </c>
      <c r="I278" s="508"/>
    </row>
    <row r="279" spans="1:9" s="461" customFormat="1" ht="25.5" x14ac:dyDescent="0.2">
      <c r="A279" s="502" t="s">
        <v>199</v>
      </c>
      <c r="B279" s="503">
        <v>91868</v>
      </c>
      <c r="C279" s="519" t="s">
        <v>1207</v>
      </c>
      <c r="D279" s="505" t="s">
        <v>580</v>
      </c>
      <c r="E279" s="506" t="s">
        <v>164</v>
      </c>
      <c r="F279" s="507">
        <v>23</v>
      </c>
      <c r="G279" s="590">
        <v>16.16</v>
      </c>
      <c r="H279" s="568">
        <f t="shared" ref="H279:H317" si="11">+F279*G279</f>
        <v>371.68</v>
      </c>
      <c r="I279" s="508"/>
    </row>
    <row r="280" spans="1:9" s="461" customFormat="1" ht="51" x14ac:dyDescent="0.2">
      <c r="A280" s="502" t="s">
        <v>67</v>
      </c>
      <c r="B280" s="503" t="s">
        <v>573</v>
      </c>
      <c r="C280" s="519" t="s">
        <v>1208</v>
      </c>
      <c r="D280" s="505" t="s">
        <v>581</v>
      </c>
      <c r="E280" s="506" t="s">
        <v>164</v>
      </c>
      <c r="F280" s="507">
        <v>8</v>
      </c>
      <c r="G280" s="590">
        <v>114.85</v>
      </c>
      <c r="H280" s="568">
        <f t="shared" si="11"/>
        <v>918.8</v>
      </c>
      <c r="I280" s="508"/>
    </row>
    <row r="281" spans="1:9" s="461" customFormat="1" ht="89.25" x14ac:dyDescent="0.2">
      <c r="A281" s="502" t="s">
        <v>67</v>
      </c>
      <c r="B281" s="503" t="s">
        <v>256</v>
      </c>
      <c r="C281" s="519" t="s">
        <v>1209</v>
      </c>
      <c r="D281" s="505" t="s">
        <v>275</v>
      </c>
      <c r="E281" s="506" t="s">
        <v>164</v>
      </c>
      <c r="F281" s="507">
        <v>70</v>
      </c>
      <c r="G281" s="590">
        <v>17.91</v>
      </c>
      <c r="H281" s="568">
        <f t="shared" si="11"/>
        <v>1253.7</v>
      </c>
      <c r="I281" s="508"/>
    </row>
    <row r="282" spans="1:9" s="461" customFormat="1" ht="51" x14ac:dyDescent="0.2">
      <c r="A282" s="502" t="s">
        <v>199</v>
      </c>
      <c r="B282" s="503">
        <v>98297</v>
      </c>
      <c r="C282" s="519" t="s">
        <v>1210</v>
      </c>
      <c r="D282" s="505" t="s">
        <v>582</v>
      </c>
      <c r="E282" s="506" t="s">
        <v>164</v>
      </c>
      <c r="F282" s="507">
        <v>2670</v>
      </c>
      <c r="G282" s="590">
        <v>8.8699999999999992</v>
      </c>
      <c r="H282" s="568">
        <f t="shared" si="11"/>
        <v>23682.9</v>
      </c>
      <c r="I282" s="508"/>
    </row>
    <row r="283" spans="1:9" s="461" customFormat="1" ht="51" x14ac:dyDescent="0.2">
      <c r="A283" s="502" t="s">
        <v>199</v>
      </c>
      <c r="B283" s="503">
        <v>98297</v>
      </c>
      <c r="C283" s="519" t="s">
        <v>1211</v>
      </c>
      <c r="D283" s="505" t="s">
        <v>583</v>
      </c>
      <c r="E283" s="506" t="s">
        <v>164</v>
      </c>
      <c r="F283" s="507">
        <v>610</v>
      </c>
      <c r="G283" s="590">
        <v>8.8699999999999992</v>
      </c>
      <c r="H283" s="568">
        <f t="shared" si="11"/>
        <v>5410.7</v>
      </c>
      <c r="I283" s="508"/>
    </row>
    <row r="284" spans="1:9" s="461" customFormat="1" ht="63.75" x14ac:dyDescent="0.2">
      <c r="A284" s="502" t="s">
        <v>199</v>
      </c>
      <c r="B284" s="503">
        <v>98262</v>
      </c>
      <c r="C284" s="519" t="s">
        <v>1212</v>
      </c>
      <c r="D284" s="505" t="s">
        <v>584</v>
      </c>
      <c r="E284" s="506" t="s">
        <v>164</v>
      </c>
      <c r="F284" s="507">
        <v>20</v>
      </c>
      <c r="G284" s="590">
        <v>6.15</v>
      </c>
      <c r="H284" s="568">
        <f t="shared" si="11"/>
        <v>123</v>
      </c>
      <c r="I284" s="508"/>
    </row>
    <row r="285" spans="1:9" s="461" customFormat="1" ht="25.5" x14ac:dyDescent="0.2">
      <c r="A285" s="502" t="s">
        <v>67</v>
      </c>
      <c r="B285" s="503" t="s">
        <v>472</v>
      </c>
      <c r="C285" s="519" t="s">
        <v>1213</v>
      </c>
      <c r="D285" s="505" t="s">
        <v>507</v>
      </c>
      <c r="E285" s="506" t="s">
        <v>13</v>
      </c>
      <c r="F285" s="507">
        <v>15</v>
      </c>
      <c r="G285" s="590">
        <v>36.700000000000003</v>
      </c>
      <c r="H285" s="568">
        <f t="shared" si="11"/>
        <v>550.5</v>
      </c>
      <c r="I285" s="508"/>
    </row>
    <row r="286" spans="1:9" s="461" customFormat="1" ht="25.5" x14ac:dyDescent="0.2">
      <c r="A286" s="502" t="s">
        <v>67</v>
      </c>
      <c r="B286" s="503" t="s">
        <v>473</v>
      </c>
      <c r="C286" s="519" t="s">
        <v>1214</v>
      </c>
      <c r="D286" s="505" t="s">
        <v>508</v>
      </c>
      <c r="E286" s="506" t="s">
        <v>13</v>
      </c>
      <c r="F286" s="507">
        <v>6</v>
      </c>
      <c r="G286" s="590">
        <v>35.47</v>
      </c>
      <c r="H286" s="568">
        <f t="shared" si="11"/>
        <v>212.82</v>
      </c>
      <c r="I286" s="508"/>
    </row>
    <row r="287" spans="1:9" s="461" customFormat="1" x14ac:dyDescent="0.2">
      <c r="A287" s="502" t="s">
        <v>67</v>
      </c>
      <c r="B287" s="503" t="s">
        <v>574</v>
      </c>
      <c r="C287" s="519" t="s">
        <v>1215</v>
      </c>
      <c r="D287" s="505" t="s">
        <v>585</v>
      </c>
      <c r="E287" s="506" t="s">
        <v>13</v>
      </c>
      <c r="F287" s="507">
        <v>63</v>
      </c>
      <c r="G287" s="590">
        <v>29.27</v>
      </c>
      <c r="H287" s="568">
        <f t="shared" si="11"/>
        <v>1844.01</v>
      </c>
      <c r="I287" s="508"/>
    </row>
    <row r="288" spans="1:9" s="461" customFormat="1" ht="76.5" x14ac:dyDescent="0.2">
      <c r="A288" s="502" t="s">
        <v>67</v>
      </c>
      <c r="B288" s="503" t="s">
        <v>564</v>
      </c>
      <c r="C288" s="519" t="s">
        <v>1216</v>
      </c>
      <c r="D288" s="505" t="s">
        <v>551</v>
      </c>
      <c r="E288" s="506" t="s">
        <v>164</v>
      </c>
      <c r="F288" s="507">
        <v>3</v>
      </c>
      <c r="G288" s="590">
        <v>61.95</v>
      </c>
      <c r="H288" s="568">
        <f t="shared" si="11"/>
        <v>185.85</v>
      </c>
      <c r="I288" s="508"/>
    </row>
    <row r="289" spans="1:9" s="461" customFormat="1" ht="63.75" x14ac:dyDescent="0.2">
      <c r="A289" s="502" t="s">
        <v>67</v>
      </c>
      <c r="B289" s="503" t="s">
        <v>257</v>
      </c>
      <c r="C289" s="519" t="s">
        <v>1217</v>
      </c>
      <c r="D289" s="505" t="s">
        <v>276</v>
      </c>
      <c r="E289" s="506" t="s">
        <v>13</v>
      </c>
      <c r="F289" s="507">
        <v>111</v>
      </c>
      <c r="G289" s="590">
        <v>93.15</v>
      </c>
      <c r="H289" s="568">
        <f t="shared" si="11"/>
        <v>10339.65</v>
      </c>
      <c r="I289" s="508"/>
    </row>
    <row r="290" spans="1:9" s="461" customFormat="1" ht="25.5" x14ac:dyDescent="0.2">
      <c r="A290" s="502" t="s">
        <v>67</v>
      </c>
      <c r="B290" s="503" t="s">
        <v>291</v>
      </c>
      <c r="C290" s="519" t="s">
        <v>1218</v>
      </c>
      <c r="D290" s="505" t="s">
        <v>586</v>
      </c>
      <c r="E290" s="506" t="s">
        <v>13</v>
      </c>
      <c r="F290" s="507">
        <v>8</v>
      </c>
      <c r="G290" s="590">
        <v>529.23</v>
      </c>
      <c r="H290" s="568">
        <f t="shared" si="11"/>
        <v>4233.84</v>
      </c>
      <c r="I290" s="508"/>
    </row>
    <row r="291" spans="1:9" s="461" customFormat="1" ht="38.25" x14ac:dyDescent="0.2">
      <c r="A291" s="502" t="s">
        <v>67</v>
      </c>
      <c r="B291" s="503" t="s">
        <v>575</v>
      </c>
      <c r="C291" s="519" t="s">
        <v>1219</v>
      </c>
      <c r="D291" s="505" t="s">
        <v>587</v>
      </c>
      <c r="E291" s="506" t="s">
        <v>13</v>
      </c>
      <c r="F291" s="507">
        <v>2</v>
      </c>
      <c r="G291" s="590">
        <v>768.53</v>
      </c>
      <c r="H291" s="568">
        <f t="shared" si="11"/>
        <v>1537.06</v>
      </c>
      <c r="I291" s="508"/>
    </row>
    <row r="292" spans="1:9" s="461" customFormat="1" ht="51" x14ac:dyDescent="0.2">
      <c r="A292" s="502" t="s">
        <v>67</v>
      </c>
      <c r="B292" s="503" t="s">
        <v>567</v>
      </c>
      <c r="C292" s="519" t="s">
        <v>1220</v>
      </c>
      <c r="D292" s="505" t="s">
        <v>554</v>
      </c>
      <c r="E292" s="506" t="s">
        <v>13</v>
      </c>
      <c r="F292" s="507">
        <v>1</v>
      </c>
      <c r="G292" s="590">
        <v>797.49</v>
      </c>
      <c r="H292" s="568">
        <f t="shared" si="11"/>
        <v>797.49</v>
      </c>
      <c r="I292" s="508"/>
    </row>
    <row r="293" spans="1:9" s="461" customFormat="1" ht="38.25" x14ac:dyDescent="0.2">
      <c r="A293" s="502" t="s">
        <v>67</v>
      </c>
      <c r="B293" s="503" t="s">
        <v>569</v>
      </c>
      <c r="C293" s="519" t="s">
        <v>1221</v>
      </c>
      <c r="D293" s="505" t="s">
        <v>556</v>
      </c>
      <c r="E293" s="506" t="s">
        <v>13</v>
      </c>
      <c r="F293" s="507">
        <v>17</v>
      </c>
      <c r="G293" s="590">
        <v>50.77</v>
      </c>
      <c r="H293" s="568">
        <f t="shared" si="11"/>
        <v>863.09</v>
      </c>
      <c r="I293" s="508"/>
    </row>
    <row r="294" spans="1:9" s="461" customFormat="1" ht="63.75" x14ac:dyDescent="0.2">
      <c r="A294" s="502" t="s">
        <v>199</v>
      </c>
      <c r="B294" s="503">
        <v>98304</v>
      </c>
      <c r="C294" s="519" t="s">
        <v>1222</v>
      </c>
      <c r="D294" s="505" t="s">
        <v>588</v>
      </c>
      <c r="E294" s="506" t="s">
        <v>13</v>
      </c>
      <c r="F294" s="507">
        <v>4</v>
      </c>
      <c r="G294" s="590">
        <v>4097.53</v>
      </c>
      <c r="H294" s="568">
        <f t="shared" si="11"/>
        <v>16390.12</v>
      </c>
      <c r="I294" s="508"/>
    </row>
    <row r="295" spans="1:9" s="461" customFormat="1" ht="38.25" x14ac:dyDescent="0.2">
      <c r="A295" s="502" t="s">
        <v>199</v>
      </c>
      <c r="B295" s="503">
        <v>98305</v>
      </c>
      <c r="C295" s="519" t="s">
        <v>1223</v>
      </c>
      <c r="D295" s="505" t="s">
        <v>589</v>
      </c>
      <c r="E295" s="506" t="s">
        <v>13</v>
      </c>
      <c r="F295" s="507">
        <v>1</v>
      </c>
      <c r="G295" s="590">
        <v>2832.56</v>
      </c>
      <c r="H295" s="568">
        <f t="shared" si="11"/>
        <v>2832.56</v>
      </c>
      <c r="I295" s="508"/>
    </row>
    <row r="296" spans="1:9" s="461" customFormat="1" ht="63.75" x14ac:dyDescent="0.2">
      <c r="A296" s="502" t="s">
        <v>67</v>
      </c>
      <c r="B296" s="503" t="s">
        <v>576</v>
      </c>
      <c r="C296" s="519" t="s">
        <v>1224</v>
      </c>
      <c r="D296" s="505" t="s">
        <v>590</v>
      </c>
      <c r="E296" s="506" t="s">
        <v>13</v>
      </c>
      <c r="F296" s="507">
        <v>1</v>
      </c>
      <c r="G296" s="590">
        <v>575.17999999999995</v>
      </c>
      <c r="H296" s="568">
        <f t="shared" si="11"/>
        <v>575.17999999999995</v>
      </c>
      <c r="I296" s="508"/>
    </row>
    <row r="297" spans="1:9" s="461" customFormat="1" x14ac:dyDescent="0.2">
      <c r="A297" s="502" t="s">
        <v>67</v>
      </c>
      <c r="B297" s="503" t="s">
        <v>267</v>
      </c>
      <c r="C297" s="519" t="s">
        <v>1225</v>
      </c>
      <c r="D297" s="505" t="s">
        <v>287</v>
      </c>
      <c r="E297" s="506" t="s">
        <v>13</v>
      </c>
      <c r="F297" s="507">
        <v>110</v>
      </c>
      <c r="G297" s="590">
        <v>43.38</v>
      </c>
      <c r="H297" s="568">
        <f t="shared" si="11"/>
        <v>4771.8</v>
      </c>
      <c r="I297" s="508"/>
    </row>
    <row r="298" spans="1:9" s="461" customFormat="1" x14ac:dyDescent="0.2">
      <c r="A298" s="502" t="s">
        <v>67</v>
      </c>
      <c r="B298" s="503" t="s">
        <v>268</v>
      </c>
      <c r="C298" s="519" t="s">
        <v>1226</v>
      </c>
      <c r="D298" s="505" t="s">
        <v>288</v>
      </c>
      <c r="E298" s="506" t="s">
        <v>13</v>
      </c>
      <c r="F298" s="507">
        <v>1</v>
      </c>
      <c r="G298" s="590">
        <v>55.73</v>
      </c>
      <c r="H298" s="568">
        <f t="shared" si="11"/>
        <v>55.73</v>
      </c>
      <c r="I298" s="508"/>
    </row>
    <row r="299" spans="1:9" s="461" customFormat="1" ht="25.5" x14ac:dyDescent="0.2">
      <c r="A299" s="502" t="s">
        <v>67</v>
      </c>
      <c r="B299" s="503" t="s">
        <v>577</v>
      </c>
      <c r="C299" s="519" t="s">
        <v>1227</v>
      </c>
      <c r="D299" s="505" t="s">
        <v>591</v>
      </c>
      <c r="E299" s="506" t="s">
        <v>13</v>
      </c>
      <c r="F299" s="507">
        <v>42</v>
      </c>
      <c r="G299" s="590">
        <v>13.81</v>
      </c>
      <c r="H299" s="568">
        <f t="shared" si="11"/>
        <v>580.02</v>
      </c>
      <c r="I299" s="508"/>
    </row>
    <row r="300" spans="1:9" s="461" customFormat="1" ht="51" x14ac:dyDescent="0.2">
      <c r="A300" s="502" t="s">
        <v>199</v>
      </c>
      <c r="B300" s="503">
        <v>98307</v>
      </c>
      <c r="C300" s="519" t="s">
        <v>1228</v>
      </c>
      <c r="D300" s="505" t="s">
        <v>592</v>
      </c>
      <c r="E300" s="506" t="s">
        <v>13</v>
      </c>
      <c r="F300" s="507">
        <v>10</v>
      </c>
      <c r="G300" s="590">
        <v>45.99</v>
      </c>
      <c r="H300" s="568">
        <f t="shared" si="11"/>
        <v>459.9</v>
      </c>
      <c r="I300" s="508"/>
    </row>
    <row r="301" spans="1:9" s="461" customFormat="1" x14ac:dyDescent="0.2">
      <c r="A301" s="502" t="s">
        <v>67</v>
      </c>
      <c r="B301" s="503" t="s">
        <v>578</v>
      </c>
      <c r="C301" s="519" t="s">
        <v>1229</v>
      </c>
      <c r="D301" s="505" t="s">
        <v>593</v>
      </c>
      <c r="E301" s="506" t="s">
        <v>13</v>
      </c>
      <c r="F301" s="507">
        <v>10</v>
      </c>
      <c r="G301" s="590">
        <v>15.86</v>
      </c>
      <c r="H301" s="568">
        <f t="shared" si="11"/>
        <v>158.6</v>
      </c>
      <c r="I301" s="508"/>
    </row>
    <row r="302" spans="1:9" s="461" customFormat="1" ht="38.25" x14ac:dyDescent="0.2">
      <c r="A302" s="502" t="s">
        <v>199</v>
      </c>
      <c r="B302" s="503">
        <v>91185</v>
      </c>
      <c r="C302" s="519" t="s">
        <v>1230</v>
      </c>
      <c r="D302" s="505" t="s">
        <v>542</v>
      </c>
      <c r="E302" s="506" t="s">
        <v>164</v>
      </c>
      <c r="F302" s="507">
        <v>23</v>
      </c>
      <c r="G302" s="590">
        <v>34.58</v>
      </c>
      <c r="H302" s="568">
        <f t="shared" si="11"/>
        <v>795.34</v>
      </c>
      <c r="I302" s="508"/>
    </row>
    <row r="303" spans="1:9" s="461" customFormat="1" x14ac:dyDescent="0.2">
      <c r="A303" s="502"/>
      <c r="B303" s="503"/>
      <c r="C303" s="523" t="s">
        <v>1231</v>
      </c>
      <c r="D303" s="524" t="s">
        <v>241</v>
      </c>
      <c r="E303" s="525"/>
      <c r="F303" s="526"/>
      <c r="G303" s="578"/>
      <c r="H303" s="576"/>
      <c r="I303" s="508"/>
    </row>
    <row r="304" spans="1:9" s="461" customFormat="1" ht="38.25" x14ac:dyDescent="0.2">
      <c r="A304" s="502" t="s">
        <v>67</v>
      </c>
      <c r="B304" s="503" t="s">
        <v>594</v>
      </c>
      <c r="C304" s="519" t="s">
        <v>1232</v>
      </c>
      <c r="D304" s="505" t="s">
        <v>600</v>
      </c>
      <c r="E304" s="506" t="s">
        <v>13</v>
      </c>
      <c r="F304" s="507">
        <v>24</v>
      </c>
      <c r="G304" s="590">
        <v>22.23</v>
      </c>
      <c r="H304" s="568">
        <f t="shared" si="11"/>
        <v>533.52</v>
      </c>
      <c r="I304" s="508"/>
    </row>
    <row r="305" spans="1:9" s="461" customFormat="1" ht="89.25" x14ac:dyDescent="0.2">
      <c r="A305" s="502" t="s">
        <v>67</v>
      </c>
      <c r="B305" s="503" t="s">
        <v>594</v>
      </c>
      <c r="C305" s="519" t="s">
        <v>1233</v>
      </c>
      <c r="D305" s="505" t="s">
        <v>601</v>
      </c>
      <c r="E305" s="506" t="s">
        <v>13</v>
      </c>
      <c r="F305" s="507">
        <v>5</v>
      </c>
      <c r="G305" s="590">
        <v>22.23</v>
      </c>
      <c r="H305" s="568">
        <f t="shared" si="11"/>
        <v>111.15</v>
      </c>
      <c r="I305" s="508"/>
    </row>
    <row r="306" spans="1:9" s="461" customFormat="1" ht="51" x14ac:dyDescent="0.2">
      <c r="A306" s="502" t="s">
        <v>67</v>
      </c>
      <c r="B306" s="503" t="s">
        <v>595</v>
      </c>
      <c r="C306" s="519" t="s">
        <v>1234</v>
      </c>
      <c r="D306" s="505" t="s">
        <v>602</v>
      </c>
      <c r="E306" s="506" t="s">
        <v>13</v>
      </c>
      <c r="F306" s="507">
        <v>1</v>
      </c>
      <c r="G306" s="590">
        <v>340.78</v>
      </c>
      <c r="H306" s="568">
        <f t="shared" si="11"/>
        <v>340.78</v>
      </c>
      <c r="I306" s="508"/>
    </row>
    <row r="307" spans="1:9" s="461" customFormat="1" ht="38.25" x14ac:dyDescent="0.2">
      <c r="A307" s="502" t="s">
        <v>67</v>
      </c>
      <c r="B307" s="503" t="s">
        <v>242</v>
      </c>
      <c r="C307" s="519" t="s">
        <v>1235</v>
      </c>
      <c r="D307" s="505" t="s">
        <v>246</v>
      </c>
      <c r="E307" s="506" t="s">
        <v>13</v>
      </c>
      <c r="F307" s="507">
        <v>23</v>
      </c>
      <c r="G307" s="590">
        <v>315.76</v>
      </c>
      <c r="H307" s="568">
        <f t="shared" si="11"/>
        <v>7262.48</v>
      </c>
      <c r="I307" s="508"/>
    </row>
    <row r="308" spans="1:9" s="461" customFormat="1" ht="38.25" x14ac:dyDescent="0.2">
      <c r="A308" s="502" t="s">
        <v>67</v>
      </c>
      <c r="B308" s="503" t="s">
        <v>244</v>
      </c>
      <c r="C308" s="519" t="s">
        <v>1236</v>
      </c>
      <c r="D308" s="505" t="s">
        <v>249</v>
      </c>
      <c r="E308" s="506" t="s">
        <v>13</v>
      </c>
      <c r="F308" s="507">
        <v>4</v>
      </c>
      <c r="G308" s="590">
        <v>205.56</v>
      </c>
      <c r="H308" s="568">
        <f t="shared" si="11"/>
        <v>822.24</v>
      </c>
      <c r="I308" s="508"/>
    </row>
    <row r="309" spans="1:9" s="461" customFormat="1" ht="38.25" x14ac:dyDescent="0.2">
      <c r="A309" s="502" t="s">
        <v>67</v>
      </c>
      <c r="B309" s="503" t="s">
        <v>301</v>
      </c>
      <c r="C309" s="519" t="s">
        <v>1237</v>
      </c>
      <c r="D309" s="505" t="s">
        <v>248</v>
      </c>
      <c r="E309" s="506" t="s">
        <v>13</v>
      </c>
      <c r="F309" s="507">
        <v>5</v>
      </c>
      <c r="G309" s="590">
        <v>205.56</v>
      </c>
      <c r="H309" s="568">
        <f t="shared" si="11"/>
        <v>1027.8</v>
      </c>
      <c r="I309" s="508"/>
    </row>
    <row r="310" spans="1:9" s="461" customFormat="1" ht="38.25" x14ac:dyDescent="0.2">
      <c r="A310" s="502" t="s">
        <v>67</v>
      </c>
      <c r="B310" s="503" t="s">
        <v>302</v>
      </c>
      <c r="C310" s="519" t="s">
        <v>1238</v>
      </c>
      <c r="D310" s="505" t="s">
        <v>249</v>
      </c>
      <c r="E310" s="506" t="s">
        <v>13</v>
      </c>
      <c r="F310" s="507">
        <v>3</v>
      </c>
      <c r="G310" s="590">
        <v>205.56</v>
      </c>
      <c r="H310" s="568">
        <f t="shared" si="11"/>
        <v>616.67999999999995</v>
      </c>
      <c r="I310" s="508"/>
    </row>
    <row r="311" spans="1:9" s="461" customFormat="1" ht="38.25" x14ac:dyDescent="0.2">
      <c r="A311" s="502" t="s">
        <v>67</v>
      </c>
      <c r="B311" s="503" t="s">
        <v>596</v>
      </c>
      <c r="C311" s="519" t="s">
        <v>1239</v>
      </c>
      <c r="D311" s="505" t="s">
        <v>603</v>
      </c>
      <c r="E311" s="506" t="s">
        <v>13</v>
      </c>
      <c r="F311" s="507">
        <v>3</v>
      </c>
      <c r="G311" s="590">
        <v>24.98</v>
      </c>
      <c r="H311" s="568">
        <f t="shared" si="11"/>
        <v>74.94</v>
      </c>
      <c r="I311" s="508"/>
    </row>
    <row r="312" spans="1:9" s="461" customFormat="1" ht="38.25" x14ac:dyDescent="0.2">
      <c r="A312" s="502" t="s">
        <v>67</v>
      </c>
      <c r="B312" s="503" t="s">
        <v>245</v>
      </c>
      <c r="C312" s="519" t="s">
        <v>1240</v>
      </c>
      <c r="D312" s="505" t="s">
        <v>250</v>
      </c>
      <c r="E312" s="506" t="s">
        <v>13</v>
      </c>
      <c r="F312" s="507">
        <v>6</v>
      </c>
      <c r="G312" s="590">
        <v>132.53</v>
      </c>
      <c r="H312" s="568">
        <f t="shared" si="11"/>
        <v>795.18</v>
      </c>
      <c r="I312" s="508"/>
    </row>
    <row r="313" spans="1:9" s="461" customFormat="1" x14ac:dyDescent="0.2">
      <c r="A313" s="502" t="s">
        <v>67</v>
      </c>
      <c r="B313" s="503" t="s">
        <v>597</v>
      </c>
      <c r="C313" s="519" t="s">
        <v>1241</v>
      </c>
      <c r="D313" s="505" t="s">
        <v>604</v>
      </c>
      <c r="E313" s="506" t="s">
        <v>13</v>
      </c>
      <c r="F313" s="507">
        <v>45</v>
      </c>
      <c r="G313" s="590">
        <v>12.33</v>
      </c>
      <c r="H313" s="568">
        <f t="shared" si="11"/>
        <v>554.85</v>
      </c>
      <c r="I313" s="508"/>
    </row>
    <row r="314" spans="1:9" s="461" customFormat="1" x14ac:dyDescent="0.2">
      <c r="A314" s="502" t="s">
        <v>67</v>
      </c>
      <c r="B314" s="503" t="s">
        <v>598</v>
      </c>
      <c r="C314" s="519" t="s">
        <v>1242</v>
      </c>
      <c r="D314" s="505" t="s">
        <v>605</v>
      </c>
      <c r="E314" s="506" t="s">
        <v>13</v>
      </c>
      <c r="F314" s="507">
        <v>6</v>
      </c>
      <c r="G314" s="590">
        <v>668.65</v>
      </c>
      <c r="H314" s="568">
        <f t="shared" si="11"/>
        <v>4011.9</v>
      </c>
      <c r="I314" s="508"/>
    </row>
    <row r="315" spans="1:9" s="461" customFormat="1" x14ac:dyDescent="0.2">
      <c r="A315" s="502" t="s">
        <v>67</v>
      </c>
      <c r="B315" s="503" t="s">
        <v>599</v>
      </c>
      <c r="C315" s="519" t="s">
        <v>1243</v>
      </c>
      <c r="D315" s="505" t="s">
        <v>606</v>
      </c>
      <c r="E315" s="506" t="s">
        <v>13</v>
      </c>
      <c r="F315" s="507">
        <v>6</v>
      </c>
      <c r="G315" s="590">
        <v>57.56</v>
      </c>
      <c r="H315" s="568">
        <f t="shared" si="11"/>
        <v>345.36</v>
      </c>
      <c r="I315" s="508"/>
    </row>
    <row r="316" spans="1:9" s="461" customFormat="1" x14ac:dyDescent="0.2">
      <c r="A316" s="502"/>
      <c r="B316" s="503"/>
      <c r="C316" s="523" t="s">
        <v>1244</v>
      </c>
      <c r="D316" s="524" t="s">
        <v>607</v>
      </c>
      <c r="E316" s="525"/>
      <c r="F316" s="526"/>
      <c r="G316" s="578"/>
      <c r="H316" s="576"/>
      <c r="I316" s="508"/>
    </row>
    <row r="317" spans="1:9" s="461" customFormat="1" ht="38.25" x14ac:dyDescent="0.2">
      <c r="A317" s="527" t="s">
        <v>67</v>
      </c>
      <c r="B317" s="528" t="s">
        <v>609</v>
      </c>
      <c r="C317" s="529" t="s">
        <v>1245</v>
      </c>
      <c r="D317" s="530" t="s">
        <v>608</v>
      </c>
      <c r="E317" s="531" t="s">
        <v>13</v>
      </c>
      <c r="F317" s="532">
        <v>2</v>
      </c>
      <c r="G317" s="591">
        <v>1055.6199999999999</v>
      </c>
      <c r="H317" s="580">
        <f t="shared" si="11"/>
        <v>2111.2399999999998</v>
      </c>
      <c r="I317" s="508"/>
    </row>
    <row r="318" spans="1:9" s="461" customFormat="1" ht="13.5" thickBot="1" x14ac:dyDescent="0.25">
      <c r="A318" s="510"/>
      <c r="B318" s="511"/>
      <c r="C318" s="512"/>
      <c r="D318" s="513" t="s">
        <v>22</v>
      </c>
      <c r="E318" s="514"/>
      <c r="F318" s="515"/>
      <c r="G318" s="569"/>
      <c r="H318" s="570"/>
      <c r="I318" s="516">
        <f>SUM(H46:H317)</f>
        <v>1184795.8</v>
      </c>
    </row>
    <row r="319" spans="1:9" s="461" customFormat="1" ht="13.5" thickBot="1" x14ac:dyDescent="0.25">
      <c r="A319" s="517"/>
      <c r="B319" s="517"/>
      <c r="C319" s="518"/>
      <c r="D319" s="518"/>
      <c r="E319" s="518"/>
      <c r="F319" s="571"/>
      <c r="G319" s="572"/>
      <c r="H319" s="573"/>
      <c r="I319" s="518"/>
    </row>
    <row r="320" spans="1:9" s="461" customFormat="1" x14ac:dyDescent="0.2">
      <c r="A320" s="495"/>
      <c r="B320" s="496"/>
      <c r="C320" s="520" t="s">
        <v>44</v>
      </c>
      <c r="D320" s="498" t="s">
        <v>610</v>
      </c>
      <c r="E320" s="499"/>
      <c r="F320" s="500"/>
      <c r="G320" s="574"/>
      <c r="H320" s="566"/>
      <c r="I320" s="501"/>
    </row>
    <row r="321" spans="1:9" s="461" customFormat="1" x14ac:dyDescent="0.2">
      <c r="A321" s="502"/>
      <c r="B321" s="503"/>
      <c r="C321" s="523" t="s">
        <v>45</v>
      </c>
      <c r="D321" s="524" t="s">
        <v>322</v>
      </c>
      <c r="E321" s="525"/>
      <c r="F321" s="526"/>
      <c r="G321" s="577"/>
      <c r="H321" s="576"/>
      <c r="I321" s="508"/>
    </row>
    <row r="322" spans="1:9" s="461" customFormat="1" ht="51" x14ac:dyDescent="0.2">
      <c r="A322" s="502" t="s">
        <v>199</v>
      </c>
      <c r="B322" s="503">
        <v>40654</v>
      </c>
      <c r="C322" s="519" t="s">
        <v>307</v>
      </c>
      <c r="D322" s="505" t="s">
        <v>323</v>
      </c>
      <c r="E322" s="506" t="s">
        <v>179</v>
      </c>
      <c r="F322" s="507">
        <v>467.45</v>
      </c>
      <c r="G322" s="589">
        <v>220.88</v>
      </c>
      <c r="H322" s="568">
        <f>+F322*G322</f>
        <v>103250.36</v>
      </c>
      <c r="I322" s="508"/>
    </row>
    <row r="323" spans="1:9" s="461" customFormat="1" x14ac:dyDescent="0.2">
      <c r="A323" s="502"/>
      <c r="B323" s="503"/>
      <c r="C323" s="523" t="s">
        <v>46</v>
      </c>
      <c r="D323" s="524" t="s">
        <v>629</v>
      </c>
      <c r="E323" s="525"/>
      <c r="F323" s="526"/>
      <c r="G323" s="579"/>
      <c r="H323" s="576"/>
      <c r="I323" s="508"/>
    </row>
    <row r="324" spans="1:9" s="461" customFormat="1" ht="25.5" x14ac:dyDescent="0.2">
      <c r="A324" s="502" t="s">
        <v>67</v>
      </c>
      <c r="B324" s="503" t="s">
        <v>613</v>
      </c>
      <c r="C324" s="519" t="s">
        <v>314</v>
      </c>
      <c r="D324" s="505" t="s">
        <v>328</v>
      </c>
      <c r="E324" s="506" t="s">
        <v>179</v>
      </c>
      <c r="F324" s="507">
        <v>15.68</v>
      </c>
      <c r="G324" s="590">
        <v>203.18</v>
      </c>
      <c r="H324" s="568">
        <f t="shared" ref="H324:H343" si="12">+F324*G324</f>
        <v>3185.86</v>
      </c>
      <c r="I324" s="508"/>
    </row>
    <row r="325" spans="1:9" s="461" customFormat="1" ht="25.5" x14ac:dyDescent="0.2">
      <c r="A325" s="502" t="s">
        <v>67</v>
      </c>
      <c r="B325" s="503" t="s">
        <v>614</v>
      </c>
      <c r="C325" s="519" t="s">
        <v>321</v>
      </c>
      <c r="D325" s="505" t="s">
        <v>611</v>
      </c>
      <c r="E325" s="506" t="s">
        <v>179</v>
      </c>
      <c r="F325" s="507">
        <v>73.680000000000007</v>
      </c>
      <c r="G325" s="590">
        <v>3444.95</v>
      </c>
      <c r="H325" s="568">
        <f t="shared" si="12"/>
        <v>253823.92</v>
      </c>
      <c r="I325" s="508"/>
    </row>
    <row r="326" spans="1:9" s="461" customFormat="1" ht="25.5" x14ac:dyDescent="0.2">
      <c r="A326" s="502" t="s">
        <v>67</v>
      </c>
      <c r="B326" s="503" t="s">
        <v>615</v>
      </c>
      <c r="C326" s="519" t="s">
        <v>327</v>
      </c>
      <c r="D326" s="505" t="s">
        <v>328</v>
      </c>
      <c r="E326" s="506" t="s">
        <v>179</v>
      </c>
      <c r="F326" s="507">
        <v>87.15</v>
      </c>
      <c r="G326" s="590">
        <v>203.18</v>
      </c>
      <c r="H326" s="568">
        <f t="shared" si="12"/>
        <v>17707.14</v>
      </c>
      <c r="I326" s="508"/>
    </row>
    <row r="327" spans="1:9" s="461" customFormat="1" ht="63.75" x14ac:dyDescent="0.2">
      <c r="A327" s="502" t="s">
        <v>67</v>
      </c>
      <c r="B327" s="503" t="s">
        <v>616</v>
      </c>
      <c r="C327" s="519" t="s">
        <v>338</v>
      </c>
      <c r="D327" s="505" t="s">
        <v>612</v>
      </c>
      <c r="E327" s="506" t="s">
        <v>179</v>
      </c>
      <c r="F327" s="507">
        <v>39</v>
      </c>
      <c r="G327" s="590">
        <v>2365.98</v>
      </c>
      <c r="H327" s="568">
        <f t="shared" si="12"/>
        <v>92273.22</v>
      </c>
      <c r="I327" s="508"/>
    </row>
    <row r="328" spans="1:9" s="461" customFormat="1" x14ac:dyDescent="0.2">
      <c r="A328" s="502"/>
      <c r="B328" s="503"/>
      <c r="C328" s="523" t="s">
        <v>1246</v>
      </c>
      <c r="D328" s="524" t="s">
        <v>339</v>
      </c>
      <c r="E328" s="525"/>
      <c r="F328" s="526"/>
      <c r="G328" s="579"/>
      <c r="H328" s="576"/>
      <c r="I328" s="508"/>
    </row>
    <row r="329" spans="1:9" s="461" customFormat="1" ht="38.25" x14ac:dyDescent="0.2">
      <c r="A329" s="502" t="s">
        <v>67</v>
      </c>
      <c r="B329" s="503" t="s">
        <v>340</v>
      </c>
      <c r="C329" s="519" t="s">
        <v>1247</v>
      </c>
      <c r="D329" s="505" t="s">
        <v>342</v>
      </c>
      <c r="E329" s="506" t="s">
        <v>179</v>
      </c>
      <c r="F329" s="507">
        <v>219.48</v>
      </c>
      <c r="G329" s="590">
        <v>110.13</v>
      </c>
      <c r="H329" s="568">
        <f t="shared" si="12"/>
        <v>24171.33</v>
      </c>
      <c r="I329" s="508"/>
    </row>
    <row r="330" spans="1:9" s="461" customFormat="1" ht="25.5" x14ac:dyDescent="0.2">
      <c r="A330" s="502" t="s">
        <v>199</v>
      </c>
      <c r="B330" s="503">
        <v>96114</v>
      </c>
      <c r="C330" s="519" t="s">
        <v>1248</v>
      </c>
      <c r="D330" s="505" t="s">
        <v>617</v>
      </c>
      <c r="E330" s="506" t="s">
        <v>179</v>
      </c>
      <c r="F330" s="507">
        <v>31.09</v>
      </c>
      <c r="G330" s="590">
        <v>85.04</v>
      </c>
      <c r="H330" s="568">
        <f t="shared" si="12"/>
        <v>2643.89</v>
      </c>
      <c r="I330" s="508"/>
    </row>
    <row r="331" spans="1:9" s="461" customFormat="1" ht="38.25" x14ac:dyDescent="0.2">
      <c r="A331" s="502" t="s">
        <v>67</v>
      </c>
      <c r="B331" s="503" t="s">
        <v>619</v>
      </c>
      <c r="C331" s="519" t="s">
        <v>1249</v>
      </c>
      <c r="D331" s="505" t="s">
        <v>618</v>
      </c>
      <c r="E331" s="506" t="s">
        <v>179</v>
      </c>
      <c r="F331" s="507">
        <v>67.16</v>
      </c>
      <c r="G331" s="590">
        <v>129.16</v>
      </c>
      <c r="H331" s="568">
        <f t="shared" si="12"/>
        <v>8674.39</v>
      </c>
      <c r="I331" s="508"/>
    </row>
    <row r="332" spans="1:9" s="461" customFormat="1" x14ac:dyDescent="0.2">
      <c r="A332" s="502"/>
      <c r="B332" s="503"/>
      <c r="C332" s="523" t="s">
        <v>1250</v>
      </c>
      <c r="D332" s="524" t="s">
        <v>344</v>
      </c>
      <c r="E332" s="525"/>
      <c r="F332" s="526"/>
      <c r="G332" s="579"/>
      <c r="H332" s="576"/>
      <c r="I332" s="508"/>
    </row>
    <row r="333" spans="1:9" s="461" customFormat="1" ht="38.25" x14ac:dyDescent="0.2">
      <c r="A333" s="502" t="s">
        <v>199</v>
      </c>
      <c r="B333" s="503">
        <v>88489</v>
      </c>
      <c r="C333" s="519" t="s">
        <v>1251</v>
      </c>
      <c r="D333" s="505" t="s">
        <v>351</v>
      </c>
      <c r="E333" s="506" t="s">
        <v>179</v>
      </c>
      <c r="F333" s="507">
        <v>16.5</v>
      </c>
      <c r="G333" s="590">
        <v>15.75</v>
      </c>
      <c r="H333" s="568">
        <f t="shared" ref="H333:H340" si="13">+F333*G333</f>
        <v>259.88</v>
      </c>
      <c r="I333" s="508"/>
    </row>
    <row r="334" spans="1:9" s="461" customFormat="1" ht="25.5" x14ac:dyDescent="0.2">
      <c r="A334" s="502" t="s">
        <v>199</v>
      </c>
      <c r="B334" s="503">
        <v>88489</v>
      </c>
      <c r="C334" s="519" t="s">
        <v>1252</v>
      </c>
      <c r="D334" s="505" t="s">
        <v>349</v>
      </c>
      <c r="E334" s="506" t="s">
        <v>179</v>
      </c>
      <c r="F334" s="507">
        <v>746.49</v>
      </c>
      <c r="G334" s="590">
        <v>15.75</v>
      </c>
      <c r="H334" s="568">
        <f t="shared" si="13"/>
        <v>11757.22</v>
      </c>
      <c r="I334" s="508"/>
    </row>
    <row r="335" spans="1:9" s="461" customFormat="1" ht="25.5" x14ac:dyDescent="0.2">
      <c r="A335" s="502" t="s">
        <v>67</v>
      </c>
      <c r="B335" s="503" t="s">
        <v>345</v>
      </c>
      <c r="C335" s="519" t="s">
        <v>1253</v>
      </c>
      <c r="D335" s="505" t="s">
        <v>353</v>
      </c>
      <c r="E335" s="506" t="s">
        <v>179</v>
      </c>
      <c r="F335" s="507">
        <v>14.02</v>
      </c>
      <c r="G335" s="590">
        <v>84.08</v>
      </c>
      <c r="H335" s="568">
        <f t="shared" si="13"/>
        <v>1178.8</v>
      </c>
      <c r="I335" s="508"/>
    </row>
    <row r="336" spans="1:9" s="461" customFormat="1" ht="25.5" x14ac:dyDescent="0.2">
      <c r="A336" s="502" t="s">
        <v>199</v>
      </c>
      <c r="B336" s="503">
        <v>88488</v>
      </c>
      <c r="C336" s="519" t="s">
        <v>1254</v>
      </c>
      <c r="D336" s="505" t="s">
        <v>624</v>
      </c>
      <c r="E336" s="506" t="s">
        <v>179</v>
      </c>
      <c r="F336" s="507">
        <v>82.33</v>
      </c>
      <c r="G336" s="590">
        <v>19.03</v>
      </c>
      <c r="H336" s="568">
        <f t="shared" si="13"/>
        <v>1566.74</v>
      </c>
      <c r="I336" s="508"/>
    </row>
    <row r="337" spans="1:9" s="461" customFormat="1" x14ac:dyDescent="0.2">
      <c r="A337" s="502"/>
      <c r="B337" s="503"/>
      <c r="C337" s="523" t="s">
        <v>1255</v>
      </c>
      <c r="D337" s="524" t="s">
        <v>62</v>
      </c>
      <c r="E337" s="525"/>
      <c r="F337" s="526"/>
      <c r="G337" s="579"/>
      <c r="H337" s="576"/>
      <c r="I337" s="508"/>
    </row>
    <row r="338" spans="1:9" s="461" customFormat="1" ht="38.25" x14ac:dyDescent="0.2">
      <c r="A338" s="502" t="s">
        <v>67</v>
      </c>
      <c r="B338" s="503" t="s">
        <v>366</v>
      </c>
      <c r="C338" s="519" t="s">
        <v>1256</v>
      </c>
      <c r="D338" s="505" t="s">
        <v>378</v>
      </c>
      <c r="E338" s="506" t="s">
        <v>13</v>
      </c>
      <c r="F338" s="507">
        <v>24</v>
      </c>
      <c r="G338" s="590">
        <v>1153.18</v>
      </c>
      <c r="H338" s="568">
        <f t="shared" si="13"/>
        <v>27676.32</v>
      </c>
      <c r="I338" s="508"/>
    </row>
    <row r="339" spans="1:9" s="461" customFormat="1" ht="25.5" x14ac:dyDescent="0.2">
      <c r="A339" s="502" t="s">
        <v>67</v>
      </c>
      <c r="B339" s="503" t="s">
        <v>625</v>
      </c>
      <c r="C339" s="519" t="s">
        <v>1257</v>
      </c>
      <c r="D339" s="505" t="s">
        <v>620</v>
      </c>
      <c r="E339" s="506" t="s">
        <v>13</v>
      </c>
      <c r="F339" s="507">
        <v>1</v>
      </c>
      <c r="G339" s="590">
        <v>2590.87</v>
      </c>
      <c r="H339" s="568">
        <f t="shared" si="13"/>
        <v>2590.87</v>
      </c>
      <c r="I339" s="508"/>
    </row>
    <row r="340" spans="1:9" s="461" customFormat="1" ht="38.25" x14ac:dyDescent="0.2">
      <c r="A340" s="502" t="s">
        <v>67</v>
      </c>
      <c r="B340" s="503" t="s">
        <v>626</v>
      </c>
      <c r="C340" s="519" t="s">
        <v>1258</v>
      </c>
      <c r="D340" s="505" t="s">
        <v>621</v>
      </c>
      <c r="E340" s="506" t="s">
        <v>13</v>
      </c>
      <c r="F340" s="507">
        <v>8</v>
      </c>
      <c r="G340" s="590">
        <v>1978.61</v>
      </c>
      <c r="H340" s="568">
        <f t="shared" si="13"/>
        <v>15828.88</v>
      </c>
      <c r="I340" s="508"/>
    </row>
    <row r="341" spans="1:9" s="461" customFormat="1" x14ac:dyDescent="0.2">
      <c r="A341" s="502" t="s">
        <v>67</v>
      </c>
      <c r="B341" s="503" t="s">
        <v>361</v>
      </c>
      <c r="C341" s="519" t="s">
        <v>1259</v>
      </c>
      <c r="D341" s="505" t="s">
        <v>372</v>
      </c>
      <c r="E341" s="506" t="s">
        <v>13</v>
      </c>
      <c r="F341" s="507">
        <v>1</v>
      </c>
      <c r="G341" s="590">
        <v>1551.76</v>
      </c>
      <c r="H341" s="568">
        <f t="shared" si="12"/>
        <v>1551.76</v>
      </c>
      <c r="I341" s="508"/>
    </row>
    <row r="342" spans="1:9" s="461" customFormat="1" ht="25.5" x14ac:dyDescent="0.2">
      <c r="A342" s="502" t="s">
        <v>67</v>
      </c>
      <c r="B342" s="503" t="s">
        <v>359</v>
      </c>
      <c r="C342" s="519" t="s">
        <v>1260</v>
      </c>
      <c r="D342" s="505" t="s">
        <v>370</v>
      </c>
      <c r="E342" s="506" t="s">
        <v>164</v>
      </c>
      <c r="F342" s="507">
        <v>7.6</v>
      </c>
      <c r="G342" s="590">
        <v>65.680000000000007</v>
      </c>
      <c r="H342" s="568">
        <f t="shared" si="12"/>
        <v>499.17</v>
      </c>
      <c r="I342" s="508"/>
    </row>
    <row r="343" spans="1:9" s="461" customFormat="1" ht="25.5" x14ac:dyDescent="0.2">
      <c r="A343" s="502" t="s">
        <v>67</v>
      </c>
      <c r="B343" s="503" t="s">
        <v>360</v>
      </c>
      <c r="C343" s="519" t="s">
        <v>1261</v>
      </c>
      <c r="D343" s="505" t="s">
        <v>371</v>
      </c>
      <c r="E343" s="506" t="s">
        <v>164</v>
      </c>
      <c r="F343" s="507">
        <v>6.03</v>
      </c>
      <c r="G343" s="590">
        <v>86</v>
      </c>
      <c r="H343" s="568">
        <f t="shared" si="12"/>
        <v>518.58000000000004</v>
      </c>
      <c r="I343" s="508"/>
    </row>
    <row r="344" spans="1:9" s="461" customFormat="1" ht="25.5" x14ac:dyDescent="0.2">
      <c r="A344" s="502" t="s">
        <v>67</v>
      </c>
      <c r="B344" s="503" t="s">
        <v>627</v>
      </c>
      <c r="C344" s="519" t="s">
        <v>1262</v>
      </c>
      <c r="D344" s="505" t="s">
        <v>622</v>
      </c>
      <c r="E344" s="506" t="s">
        <v>179</v>
      </c>
      <c r="F344" s="507">
        <v>194.49</v>
      </c>
      <c r="G344" s="590">
        <v>311.89</v>
      </c>
      <c r="H344" s="568">
        <f>+F344*G344</f>
        <v>60659.49</v>
      </c>
      <c r="I344" s="508"/>
    </row>
    <row r="345" spans="1:9" s="461" customFormat="1" ht="63.75" x14ac:dyDescent="0.2">
      <c r="A345" s="502" t="s">
        <v>67</v>
      </c>
      <c r="B345" s="503" t="s">
        <v>628</v>
      </c>
      <c r="C345" s="519" t="s">
        <v>1263</v>
      </c>
      <c r="D345" s="505" t="s">
        <v>623</v>
      </c>
      <c r="E345" s="506" t="s">
        <v>13</v>
      </c>
      <c r="F345" s="507">
        <v>14</v>
      </c>
      <c r="G345" s="590">
        <v>8791.3799999999992</v>
      </c>
      <c r="H345" s="568">
        <f>+F345*G345</f>
        <v>123079.32</v>
      </c>
      <c r="I345" s="508"/>
    </row>
    <row r="346" spans="1:9" s="461" customFormat="1" x14ac:dyDescent="0.2">
      <c r="A346" s="502"/>
      <c r="B346" s="503"/>
      <c r="C346" s="523" t="s">
        <v>47</v>
      </c>
      <c r="D346" s="524" t="s">
        <v>641</v>
      </c>
      <c r="E346" s="525"/>
      <c r="F346" s="526"/>
      <c r="G346" s="578"/>
      <c r="H346" s="576"/>
      <c r="I346" s="508"/>
    </row>
    <row r="347" spans="1:9" s="461" customFormat="1" x14ac:dyDescent="0.2">
      <c r="A347" s="502"/>
      <c r="B347" s="503"/>
      <c r="C347" s="523" t="s">
        <v>1264</v>
      </c>
      <c r="D347" s="524" t="s">
        <v>642</v>
      </c>
      <c r="E347" s="525"/>
      <c r="F347" s="526"/>
      <c r="G347" s="577"/>
      <c r="H347" s="576"/>
      <c r="I347" s="508"/>
    </row>
    <row r="348" spans="1:9" s="461" customFormat="1" ht="25.5" x14ac:dyDescent="0.2">
      <c r="A348" s="502" t="s">
        <v>199</v>
      </c>
      <c r="B348" s="503">
        <v>89402</v>
      </c>
      <c r="C348" s="519" t="s">
        <v>1265</v>
      </c>
      <c r="D348" s="505" t="s">
        <v>645</v>
      </c>
      <c r="E348" s="506" t="s">
        <v>164</v>
      </c>
      <c r="F348" s="507">
        <v>4</v>
      </c>
      <c r="G348" s="590">
        <v>16.14</v>
      </c>
      <c r="H348" s="568">
        <f t="shared" ref="H348:H379" si="14">+F348*G348</f>
        <v>64.56</v>
      </c>
      <c r="I348" s="508"/>
    </row>
    <row r="349" spans="1:9" s="461" customFormat="1" ht="25.5" x14ac:dyDescent="0.2">
      <c r="A349" s="502" t="s">
        <v>199</v>
      </c>
      <c r="B349" s="503">
        <v>89508</v>
      </c>
      <c r="C349" s="519" t="s">
        <v>1266</v>
      </c>
      <c r="D349" s="505" t="s">
        <v>646</v>
      </c>
      <c r="E349" s="506" t="s">
        <v>164</v>
      </c>
      <c r="F349" s="507">
        <v>2</v>
      </c>
      <c r="G349" s="590">
        <v>20.72</v>
      </c>
      <c r="H349" s="568">
        <f t="shared" si="14"/>
        <v>41.44</v>
      </c>
      <c r="I349" s="508"/>
    </row>
    <row r="350" spans="1:9" s="461" customFormat="1" ht="25.5" x14ac:dyDescent="0.2">
      <c r="A350" s="502" t="s">
        <v>199</v>
      </c>
      <c r="B350" s="503">
        <v>89509</v>
      </c>
      <c r="C350" s="519" t="s">
        <v>1267</v>
      </c>
      <c r="D350" s="505" t="s">
        <v>647</v>
      </c>
      <c r="E350" s="506" t="s">
        <v>164</v>
      </c>
      <c r="F350" s="507">
        <v>12</v>
      </c>
      <c r="G350" s="590">
        <v>27.85</v>
      </c>
      <c r="H350" s="568">
        <f t="shared" si="14"/>
        <v>334.2</v>
      </c>
      <c r="I350" s="508"/>
    </row>
    <row r="351" spans="1:9" s="461" customFormat="1" ht="25.5" x14ac:dyDescent="0.2">
      <c r="A351" s="502" t="s">
        <v>199</v>
      </c>
      <c r="B351" s="503">
        <v>89362</v>
      </c>
      <c r="C351" s="519" t="s">
        <v>1268</v>
      </c>
      <c r="D351" s="505" t="s">
        <v>648</v>
      </c>
      <c r="E351" s="506" t="s">
        <v>13</v>
      </c>
      <c r="F351" s="507">
        <v>6</v>
      </c>
      <c r="G351" s="590">
        <v>12.7</v>
      </c>
      <c r="H351" s="568">
        <f t="shared" si="14"/>
        <v>76.2</v>
      </c>
      <c r="I351" s="508"/>
    </row>
    <row r="352" spans="1:9" s="461" customFormat="1" ht="25.5" x14ac:dyDescent="0.2">
      <c r="A352" s="502" t="s">
        <v>199</v>
      </c>
      <c r="B352" s="503">
        <v>89514</v>
      </c>
      <c r="C352" s="519" t="s">
        <v>1269</v>
      </c>
      <c r="D352" s="505" t="s">
        <v>649</v>
      </c>
      <c r="E352" s="506" t="s">
        <v>13</v>
      </c>
      <c r="F352" s="507">
        <v>3</v>
      </c>
      <c r="G352" s="590">
        <v>9.5299999999999994</v>
      </c>
      <c r="H352" s="568">
        <f t="shared" si="14"/>
        <v>28.59</v>
      </c>
      <c r="I352" s="508"/>
    </row>
    <row r="353" spans="1:9" s="461" customFormat="1" ht="25.5" x14ac:dyDescent="0.2">
      <c r="A353" s="502" t="s">
        <v>199</v>
      </c>
      <c r="B353" s="503">
        <v>89520</v>
      </c>
      <c r="C353" s="519" t="s">
        <v>1270</v>
      </c>
      <c r="D353" s="505" t="s">
        <v>650</v>
      </c>
      <c r="E353" s="506" t="s">
        <v>13</v>
      </c>
      <c r="F353" s="507">
        <v>1</v>
      </c>
      <c r="G353" s="590">
        <v>17.440000000000001</v>
      </c>
      <c r="H353" s="568">
        <f t="shared" si="14"/>
        <v>17.440000000000001</v>
      </c>
      <c r="I353" s="508"/>
    </row>
    <row r="354" spans="1:9" s="461" customFormat="1" ht="25.5" x14ac:dyDescent="0.2">
      <c r="A354" s="502" t="s">
        <v>199</v>
      </c>
      <c r="B354" s="503">
        <v>103964</v>
      </c>
      <c r="C354" s="519" t="s">
        <v>1271</v>
      </c>
      <c r="D354" s="505" t="s">
        <v>651</v>
      </c>
      <c r="E354" s="506" t="s">
        <v>13</v>
      </c>
      <c r="F354" s="507">
        <v>3</v>
      </c>
      <c r="G354" s="590">
        <v>9.7200000000000006</v>
      </c>
      <c r="H354" s="568">
        <f t="shared" si="14"/>
        <v>29.16</v>
      </c>
      <c r="I354" s="508"/>
    </row>
    <row r="355" spans="1:9" s="461" customFormat="1" ht="38.25" x14ac:dyDescent="0.2">
      <c r="A355" s="502" t="s">
        <v>199</v>
      </c>
      <c r="B355" s="503">
        <v>104328</v>
      </c>
      <c r="C355" s="519" t="s">
        <v>1272</v>
      </c>
      <c r="D355" s="505" t="s">
        <v>652</v>
      </c>
      <c r="E355" s="506" t="s">
        <v>13</v>
      </c>
      <c r="F355" s="507">
        <v>2</v>
      </c>
      <c r="G355" s="590">
        <v>95.19</v>
      </c>
      <c r="H355" s="568">
        <f t="shared" si="14"/>
        <v>190.38</v>
      </c>
      <c r="I355" s="508"/>
    </row>
    <row r="356" spans="1:9" s="461" customFormat="1" ht="25.5" x14ac:dyDescent="0.2">
      <c r="A356" s="502" t="s">
        <v>199</v>
      </c>
      <c r="B356" s="503">
        <v>89544</v>
      </c>
      <c r="C356" s="519" t="s">
        <v>1273</v>
      </c>
      <c r="D356" s="505" t="s">
        <v>653</v>
      </c>
      <c r="E356" s="506" t="s">
        <v>13</v>
      </c>
      <c r="F356" s="507">
        <v>3</v>
      </c>
      <c r="G356" s="590">
        <v>9.48</v>
      </c>
      <c r="H356" s="568">
        <f t="shared" si="14"/>
        <v>28.44</v>
      </c>
      <c r="I356" s="508"/>
    </row>
    <row r="357" spans="1:9" s="461" customFormat="1" ht="25.5" x14ac:dyDescent="0.2">
      <c r="A357" s="502" t="s">
        <v>199</v>
      </c>
      <c r="B357" s="503">
        <v>89545</v>
      </c>
      <c r="C357" s="519" t="s">
        <v>1274</v>
      </c>
      <c r="D357" s="505" t="s">
        <v>654</v>
      </c>
      <c r="E357" s="506" t="s">
        <v>13</v>
      </c>
      <c r="F357" s="507">
        <v>1</v>
      </c>
      <c r="G357" s="590">
        <v>18.21</v>
      </c>
      <c r="H357" s="568">
        <f t="shared" si="14"/>
        <v>18.21</v>
      </c>
      <c r="I357" s="508"/>
    </row>
    <row r="358" spans="1:9" s="461" customFormat="1" ht="25.5" x14ac:dyDescent="0.2">
      <c r="A358" s="502" t="s">
        <v>67</v>
      </c>
      <c r="B358" s="503" t="s">
        <v>292</v>
      </c>
      <c r="C358" s="519" t="s">
        <v>1275</v>
      </c>
      <c r="D358" s="505" t="s">
        <v>294</v>
      </c>
      <c r="E358" s="506" t="s">
        <v>295</v>
      </c>
      <c r="F358" s="507">
        <v>6</v>
      </c>
      <c r="G358" s="590">
        <v>30.85</v>
      </c>
      <c r="H358" s="568">
        <f t="shared" si="14"/>
        <v>185.1</v>
      </c>
      <c r="I358" s="508"/>
    </row>
    <row r="359" spans="1:9" s="461" customFormat="1" ht="51" x14ac:dyDescent="0.2">
      <c r="A359" s="502" t="s">
        <v>199</v>
      </c>
      <c r="B359" s="503">
        <v>91171</v>
      </c>
      <c r="C359" s="519" t="s">
        <v>1276</v>
      </c>
      <c r="D359" s="505" t="s">
        <v>655</v>
      </c>
      <c r="E359" s="506" t="s">
        <v>164</v>
      </c>
      <c r="F359" s="507">
        <v>12</v>
      </c>
      <c r="G359" s="590">
        <v>21.79</v>
      </c>
      <c r="H359" s="568">
        <f t="shared" si="14"/>
        <v>261.48</v>
      </c>
      <c r="I359" s="508"/>
    </row>
    <row r="360" spans="1:9" s="461" customFormat="1" x14ac:dyDescent="0.2">
      <c r="A360" s="502"/>
      <c r="B360" s="503"/>
      <c r="C360" s="523" t="s">
        <v>48</v>
      </c>
      <c r="D360" s="524" t="s">
        <v>200</v>
      </c>
      <c r="E360" s="525"/>
      <c r="F360" s="526"/>
      <c r="G360" s="578"/>
      <c r="H360" s="576"/>
      <c r="I360" s="508"/>
    </row>
    <row r="361" spans="1:9" s="461" customFormat="1" x14ac:dyDescent="0.2">
      <c r="A361" s="502"/>
      <c r="B361" s="503"/>
      <c r="C361" s="523" t="s">
        <v>1277</v>
      </c>
      <c r="D361" s="524" t="s">
        <v>658</v>
      </c>
      <c r="E361" s="525"/>
      <c r="F361" s="526"/>
      <c r="G361" s="577"/>
      <c r="H361" s="576"/>
      <c r="I361" s="508"/>
    </row>
    <row r="362" spans="1:9" s="461" customFormat="1" ht="25.5" x14ac:dyDescent="0.2">
      <c r="A362" s="502" t="s">
        <v>67</v>
      </c>
      <c r="B362" s="503" t="s">
        <v>211</v>
      </c>
      <c r="C362" s="519" t="s">
        <v>1278</v>
      </c>
      <c r="D362" s="505" t="s">
        <v>214</v>
      </c>
      <c r="E362" s="506" t="s">
        <v>13</v>
      </c>
      <c r="F362" s="507">
        <v>2</v>
      </c>
      <c r="G362" s="590">
        <v>2.2000000000000002</v>
      </c>
      <c r="H362" s="568">
        <f t="shared" si="14"/>
        <v>4.4000000000000004</v>
      </c>
      <c r="I362" s="508"/>
    </row>
    <row r="363" spans="1:9" s="461" customFormat="1" x14ac:dyDescent="0.2">
      <c r="A363" s="502" t="s">
        <v>67</v>
      </c>
      <c r="B363" s="503" t="s">
        <v>221</v>
      </c>
      <c r="C363" s="519" t="s">
        <v>1279</v>
      </c>
      <c r="D363" s="505" t="s">
        <v>229</v>
      </c>
      <c r="E363" s="506" t="s">
        <v>13</v>
      </c>
      <c r="F363" s="507">
        <v>81</v>
      </c>
      <c r="G363" s="590">
        <v>35.28</v>
      </c>
      <c r="H363" s="568">
        <f t="shared" si="14"/>
        <v>2857.68</v>
      </c>
      <c r="I363" s="508"/>
    </row>
    <row r="364" spans="1:9" s="461" customFormat="1" ht="38.25" x14ac:dyDescent="0.2">
      <c r="A364" s="502" t="s">
        <v>199</v>
      </c>
      <c r="B364" s="503">
        <v>91868</v>
      </c>
      <c r="C364" s="519" t="s">
        <v>1280</v>
      </c>
      <c r="D364" s="505" t="s">
        <v>503</v>
      </c>
      <c r="E364" s="506" t="s">
        <v>164</v>
      </c>
      <c r="F364" s="507">
        <v>413</v>
      </c>
      <c r="G364" s="590">
        <v>16.16</v>
      </c>
      <c r="H364" s="568">
        <f t="shared" si="14"/>
        <v>6674.08</v>
      </c>
      <c r="I364" s="508"/>
    </row>
    <row r="365" spans="1:9" s="461" customFormat="1" ht="25.5" x14ac:dyDescent="0.2">
      <c r="A365" s="502" t="s">
        <v>199</v>
      </c>
      <c r="B365" s="503">
        <v>91893</v>
      </c>
      <c r="C365" s="519" t="s">
        <v>1281</v>
      </c>
      <c r="D365" s="505" t="s">
        <v>504</v>
      </c>
      <c r="E365" s="506" t="s">
        <v>13</v>
      </c>
      <c r="F365" s="507">
        <v>44</v>
      </c>
      <c r="G365" s="590">
        <v>23.19</v>
      </c>
      <c r="H365" s="568">
        <f t="shared" si="14"/>
        <v>1020.36</v>
      </c>
      <c r="I365" s="508"/>
    </row>
    <row r="366" spans="1:9" s="461" customFormat="1" ht="25.5" x14ac:dyDescent="0.2">
      <c r="A366" s="502" t="s">
        <v>199</v>
      </c>
      <c r="B366" s="503">
        <v>91864</v>
      </c>
      <c r="C366" s="519" t="s">
        <v>1282</v>
      </c>
      <c r="D366" s="505" t="s">
        <v>505</v>
      </c>
      <c r="E366" s="506" t="s">
        <v>164</v>
      </c>
      <c r="F366" s="507">
        <v>467</v>
      </c>
      <c r="G366" s="590">
        <v>17.940000000000001</v>
      </c>
      <c r="H366" s="568">
        <f t="shared" si="14"/>
        <v>8377.98</v>
      </c>
      <c r="I366" s="508"/>
    </row>
    <row r="367" spans="1:9" s="461" customFormat="1" ht="38.25" x14ac:dyDescent="0.2">
      <c r="A367" s="502" t="s">
        <v>67</v>
      </c>
      <c r="B367" s="503" t="s">
        <v>212</v>
      </c>
      <c r="C367" s="519" t="s">
        <v>1283</v>
      </c>
      <c r="D367" s="505" t="s">
        <v>216</v>
      </c>
      <c r="E367" s="506" t="s">
        <v>13</v>
      </c>
      <c r="F367" s="507">
        <v>54</v>
      </c>
      <c r="G367" s="590">
        <v>92.7</v>
      </c>
      <c r="H367" s="568">
        <f t="shared" si="14"/>
        <v>5005.8</v>
      </c>
      <c r="I367" s="508"/>
    </row>
    <row r="368" spans="1:9" s="461" customFormat="1" ht="25.5" x14ac:dyDescent="0.2">
      <c r="A368" s="502" t="s">
        <v>67</v>
      </c>
      <c r="B368" s="503" t="s">
        <v>472</v>
      </c>
      <c r="C368" s="519" t="s">
        <v>1284</v>
      </c>
      <c r="D368" s="505" t="s">
        <v>507</v>
      </c>
      <c r="E368" s="506" t="s">
        <v>13</v>
      </c>
      <c r="F368" s="507">
        <v>158</v>
      </c>
      <c r="G368" s="590">
        <v>36.700000000000003</v>
      </c>
      <c r="H368" s="568">
        <f t="shared" si="14"/>
        <v>5798.6</v>
      </c>
      <c r="I368" s="508"/>
    </row>
    <row r="369" spans="1:9" s="461" customFormat="1" ht="25.5" x14ac:dyDescent="0.2">
      <c r="A369" s="502" t="s">
        <v>67</v>
      </c>
      <c r="B369" s="503" t="s">
        <v>473</v>
      </c>
      <c r="C369" s="519" t="s">
        <v>1285</v>
      </c>
      <c r="D369" s="505" t="s">
        <v>508</v>
      </c>
      <c r="E369" s="506" t="s">
        <v>13</v>
      </c>
      <c r="F369" s="507">
        <v>33</v>
      </c>
      <c r="G369" s="590">
        <v>35.47</v>
      </c>
      <c r="H369" s="568">
        <f t="shared" si="14"/>
        <v>1170.51</v>
      </c>
      <c r="I369" s="508"/>
    </row>
    <row r="370" spans="1:9" s="461" customFormat="1" x14ac:dyDescent="0.2">
      <c r="A370" s="502" t="s">
        <v>67</v>
      </c>
      <c r="B370" s="503" t="s">
        <v>474</v>
      </c>
      <c r="C370" s="519" t="s">
        <v>1286</v>
      </c>
      <c r="D370" s="505" t="s">
        <v>509</v>
      </c>
      <c r="E370" s="506" t="s">
        <v>13</v>
      </c>
      <c r="F370" s="507">
        <v>21.6</v>
      </c>
      <c r="G370" s="590">
        <v>24.79</v>
      </c>
      <c r="H370" s="568">
        <f t="shared" si="14"/>
        <v>535.46</v>
      </c>
      <c r="I370" s="508"/>
    </row>
    <row r="371" spans="1:9" s="461" customFormat="1" ht="51" x14ac:dyDescent="0.2">
      <c r="A371" s="502" t="s">
        <v>199</v>
      </c>
      <c r="B371" s="503">
        <v>91997</v>
      </c>
      <c r="C371" s="519" t="s">
        <v>1287</v>
      </c>
      <c r="D371" s="505" t="s">
        <v>510</v>
      </c>
      <c r="E371" s="506" t="s">
        <v>13</v>
      </c>
      <c r="F371" s="507">
        <v>5</v>
      </c>
      <c r="G371" s="590">
        <v>44.94</v>
      </c>
      <c r="H371" s="568">
        <f t="shared" si="14"/>
        <v>224.7</v>
      </c>
      <c r="I371" s="508"/>
    </row>
    <row r="372" spans="1:9" s="461" customFormat="1" ht="51" x14ac:dyDescent="0.2">
      <c r="A372" s="502" t="s">
        <v>199</v>
      </c>
      <c r="B372" s="503">
        <v>92009</v>
      </c>
      <c r="C372" s="519" t="s">
        <v>1288</v>
      </c>
      <c r="D372" s="505" t="s">
        <v>661</v>
      </c>
      <c r="E372" s="506" t="s">
        <v>13</v>
      </c>
      <c r="F372" s="507">
        <v>12</v>
      </c>
      <c r="G372" s="590">
        <v>61.18</v>
      </c>
      <c r="H372" s="568">
        <f t="shared" si="14"/>
        <v>734.16</v>
      </c>
      <c r="I372" s="508"/>
    </row>
    <row r="373" spans="1:9" s="461" customFormat="1" ht="63.75" x14ac:dyDescent="0.2">
      <c r="A373" s="502" t="s">
        <v>199</v>
      </c>
      <c r="B373" s="503">
        <v>92009</v>
      </c>
      <c r="C373" s="519" t="s">
        <v>1289</v>
      </c>
      <c r="D373" s="505" t="s">
        <v>662</v>
      </c>
      <c r="E373" s="506" t="s">
        <v>13</v>
      </c>
      <c r="F373" s="507">
        <v>12</v>
      </c>
      <c r="G373" s="590">
        <v>61.18</v>
      </c>
      <c r="H373" s="568">
        <f t="shared" si="14"/>
        <v>734.16</v>
      </c>
      <c r="I373" s="508"/>
    </row>
    <row r="374" spans="1:9" s="461" customFormat="1" ht="38.25" x14ac:dyDescent="0.2">
      <c r="A374" s="502" t="s">
        <v>67</v>
      </c>
      <c r="B374" s="503" t="s">
        <v>659</v>
      </c>
      <c r="C374" s="519" t="s">
        <v>1290</v>
      </c>
      <c r="D374" s="505" t="s">
        <v>663</v>
      </c>
      <c r="E374" s="506" t="s">
        <v>13</v>
      </c>
      <c r="F374" s="507">
        <v>8</v>
      </c>
      <c r="G374" s="590">
        <v>112.53</v>
      </c>
      <c r="H374" s="568">
        <f t="shared" si="14"/>
        <v>900.24</v>
      </c>
      <c r="I374" s="508"/>
    </row>
    <row r="375" spans="1:9" s="461" customFormat="1" ht="51" x14ac:dyDescent="0.2">
      <c r="A375" s="502" t="s">
        <v>199</v>
      </c>
      <c r="B375" s="503">
        <v>92008</v>
      </c>
      <c r="C375" s="519" t="s">
        <v>1291</v>
      </c>
      <c r="D375" s="505" t="s">
        <v>661</v>
      </c>
      <c r="E375" s="506" t="s">
        <v>13</v>
      </c>
      <c r="F375" s="507">
        <v>22</v>
      </c>
      <c r="G375" s="590">
        <v>57.4</v>
      </c>
      <c r="H375" s="568">
        <f t="shared" si="14"/>
        <v>1262.8</v>
      </c>
      <c r="I375" s="508"/>
    </row>
    <row r="376" spans="1:9" s="461" customFormat="1" ht="25.5" x14ac:dyDescent="0.2">
      <c r="A376" s="502" t="s">
        <v>199</v>
      </c>
      <c r="B376" s="503">
        <v>91959</v>
      </c>
      <c r="C376" s="519" t="s">
        <v>1292</v>
      </c>
      <c r="D376" s="505" t="s">
        <v>664</v>
      </c>
      <c r="E376" s="506" t="s">
        <v>13</v>
      </c>
      <c r="F376" s="507">
        <v>5</v>
      </c>
      <c r="G376" s="590">
        <v>54.37</v>
      </c>
      <c r="H376" s="568">
        <f t="shared" si="14"/>
        <v>271.85000000000002</v>
      </c>
      <c r="I376" s="508"/>
    </row>
    <row r="377" spans="1:9" s="461" customFormat="1" ht="51" x14ac:dyDescent="0.2">
      <c r="A377" s="502" t="s">
        <v>199</v>
      </c>
      <c r="B377" s="503">
        <v>91969</v>
      </c>
      <c r="C377" s="519" t="s">
        <v>1293</v>
      </c>
      <c r="D377" s="505" t="s">
        <v>515</v>
      </c>
      <c r="E377" s="506" t="s">
        <v>13</v>
      </c>
      <c r="F377" s="507">
        <v>1</v>
      </c>
      <c r="G377" s="590">
        <v>96.65</v>
      </c>
      <c r="H377" s="568">
        <f t="shared" si="14"/>
        <v>96.65</v>
      </c>
      <c r="I377" s="508"/>
    </row>
    <row r="378" spans="1:9" s="461" customFormat="1" ht="38.25" x14ac:dyDescent="0.2">
      <c r="A378" s="502" t="s">
        <v>199</v>
      </c>
      <c r="B378" s="503">
        <v>91939</v>
      </c>
      <c r="C378" s="519" t="s">
        <v>1294</v>
      </c>
      <c r="D378" s="505" t="s">
        <v>511</v>
      </c>
      <c r="E378" s="506" t="s">
        <v>13</v>
      </c>
      <c r="F378" s="507">
        <v>88</v>
      </c>
      <c r="G378" s="590">
        <v>43.95</v>
      </c>
      <c r="H378" s="568">
        <f t="shared" si="14"/>
        <v>3867.6</v>
      </c>
      <c r="I378" s="508"/>
    </row>
    <row r="379" spans="1:9" s="461" customFormat="1" ht="38.25" x14ac:dyDescent="0.2">
      <c r="A379" s="502" t="s">
        <v>199</v>
      </c>
      <c r="B379" s="503">
        <v>91995</v>
      </c>
      <c r="C379" s="519" t="s">
        <v>1295</v>
      </c>
      <c r="D379" s="505" t="s">
        <v>665</v>
      </c>
      <c r="E379" s="506" t="s">
        <v>13</v>
      </c>
      <c r="F379" s="507">
        <v>80</v>
      </c>
      <c r="G379" s="590">
        <v>31.78</v>
      </c>
      <c r="H379" s="568">
        <f t="shared" si="14"/>
        <v>2542.4</v>
      </c>
      <c r="I379" s="508"/>
    </row>
    <row r="380" spans="1:9" s="461" customFormat="1" ht="38.25" x14ac:dyDescent="0.2">
      <c r="A380" s="502" t="s">
        <v>199</v>
      </c>
      <c r="B380" s="503">
        <v>91995</v>
      </c>
      <c r="C380" s="519" t="s">
        <v>1296</v>
      </c>
      <c r="D380" s="505" t="s">
        <v>666</v>
      </c>
      <c r="E380" s="506" t="s">
        <v>13</v>
      </c>
      <c r="F380" s="507">
        <v>8</v>
      </c>
      <c r="G380" s="590">
        <v>31.78</v>
      </c>
      <c r="H380" s="568">
        <f>+F380*G380</f>
        <v>254.24</v>
      </c>
      <c r="I380" s="508"/>
    </row>
    <row r="381" spans="1:9" s="461" customFormat="1" ht="49.5" customHeight="1" x14ac:dyDescent="0.2">
      <c r="A381" s="502" t="s">
        <v>67</v>
      </c>
      <c r="B381" s="503" t="s">
        <v>475</v>
      </c>
      <c r="C381" s="519" t="s">
        <v>1297</v>
      </c>
      <c r="D381" s="505" t="s">
        <v>516</v>
      </c>
      <c r="E381" s="506" t="s">
        <v>13</v>
      </c>
      <c r="F381" s="507">
        <v>62</v>
      </c>
      <c r="G381" s="590">
        <v>65</v>
      </c>
      <c r="H381" s="568">
        <f>+F381*G381</f>
        <v>4030</v>
      </c>
      <c r="I381" s="508"/>
    </row>
    <row r="382" spans="1:9" s="461" customFormat="1" ht="51" x14ac:dyDescent="0.2">
      <c r="A382" s="502" t="s">
        <v>67</v>
      </c>
      <c r="B382" s="503" t="s">
        <v>660</v>
      </c>
      <c r="C382" s="519" t="s">
        <v>1298</v>
      </c>
      <c r="D382" s="505" t="s">
        <v>667</v>
      </c>
      <c r="E382" s="506" t="s">
        <v>13</v>
      </c>
      <c r="F382" s="507">
        <v>13</v>
      </c>
      <c r="G382" s="590">
        <v>79.180000000000007</v>
      </c>
      <c r="H382" s="568">
        <f>+F382*G382</f>
        <v>1029.3399999999999</v>
      </c>
      <c r="I382" s="508"/>
    </row>
    <row r="383" spans="1:9" s="461" customFormat="1" ht="38.25" x14ac:dyDescent="0.2">
      <c r="A383" s="502" t="s">
        <v>67</v>
      </c>
      <c r="B383" s="503" t="s">
        <v>476</v>
      </c>
      <c r="C383" s="519" t="s">
        <v>1299</v>
      </c>
      <c r="D383" s="505" t="s">
        <v>519</v>
      </c>
      <c r="E383" s="506" t="s">
        <v>13</v>
      </c>
      <c r="F383" s="507">
        <v>165</v>
      </c>
      <c r="G383" s="590">
        <v>34.299999999999997</v>
      </c>
      <c r="H383" s="568">
        <f>+F383*G383</f>
        <v>5659.5</v>
      </c>
      <c r="I383" s="508"/>
    </row>
    <row r="384" spans="1:9" s="461" customFormat="1" ht="38.25" x14ac:dyDescent="0.2">
      <c r="A384" s="502" t="s">
        <v>67</v>
      </c>
      <c r="B384" s="503" t="s">
        <v>477</v>
      </c>
      <c r="C384" s="519" t="s">
        <v>1300</v>
      </c>
      <c r="D384" s="505" t="s">
        <v>520</v>
      </c>
      <c r="E384" s="506" t="s">
        <v>13</v>
      </c>
      <c r="F384" s="507">
        <v>165</v>
      </c>
      <c r="G384" s="590">
        <v>20.420000000000002</v>
      </c>
      <c r="H384" s="568">
        <f>+F384*G384</f>
        <v>3369.3</v>
      </c>
      <c r="I384" s="508"/>
    </row>
    <row r="385" spans="1:9" s="461" customFormat="1" x14ac:dyDescent="0.2">
      <c r="A385" s="502"/>
      <c r="B385" s="503"/>
      <c r="C385" s="523" t="s">
        <v>1301</v>
      </c>
      <c r="D385" s="524" t="s">
        <v>658</v>
      </c>
      <c r="E385" s="525"/>
      <c r="F385" s="526"/>
      <c r="G385" s="579"/>
      <c r="H385" s="576"/>
      <c r="I385" s="508"/>
    </row>
    <row r="386" spans="1:9" s="461" customFormat="1" ht="38.25" x14ac:dyDescent="0.2">
      <c r="A386" s="502" t="s">
        <v>67</v>
      </c>
      <c r="B386" s="503" t="s">
        <v>209</v>
      </c>
      <c r="C386" s="519" t="s">
        <v>1302</v>
      </c>
      <c r="D386" s="505" t="s">
        <v>669</v>
      </c>
      <c r="E386" s="506" t="s">
        <v>164</v>
      </c>
      <c r="F386" s="507">
        <v>33</v>
      </c>
      <c r="G386" s="590">
        <v>19.739999999999998</v>
      </c>
      <c r="H386" s="568">
        <f t="shared" ref="H386:H391" si="15">+F386*G386</f>
        <v>651.41999999999996</v>
      </c>
      <c r="I386" s="508"/>
    </row>
    <row r="387" spans="1:9" s="461" customFormat="1" ht="38.25" x14ac:dyDescent="0.2">
      <c r="A387" s="502" t="s">
        <v>199</v>
      </c>
      <c r="B387" s="503">
        <v>95787</v>
      </c>
      <c r="C387" s="519" t="s">
        <v>1303</v>
      </c>
      <c r="D387" s="505" t="s">
        <v>522</v>
      </c>
      <c r="E387" s="506" t="s">
        <v>13</v>
      </c>
      <c r="F387" s="507">
        <v>16</v>
      </c>
      <c r="G387" s="590">
        <v>35.08</v>
      </c>
      <c r="H387" s="568">
        <f t="shared" si="15"/>
        <v>561.28</v>
      </c>
      <c r="I387" s="508"/>
    </row>
    <row r="388" spans="1:9" s="461" customFormat="1" ht="38.25" x14ac:dyDescent="0.2">
      <c r="A388" s="502" t="s">
        <v>199</v>
      </c>
      <c r="B388" s="503">
        <v>95801</v>
      </c>
      <c r="C388" s="519" t="s">
        <v>1304</v>
      </c>
      <c r="D388" s="505" t="s">
        <v>523</v>
      </c>
      <c r="E388" s="506" t="s">
        <v>13</v>
      </c>
      <c r="F388" s="507">
        <v>3</v>
      </c>
      <c r="G388" s="590">
        <v>47.31</v>
      </c>
      <c r="H388" s="568">
        <f t="shared" si="15"/>
        <v>141.93</v>
      </c>
      <c r="I388" s="508"/>
    </row>
    <row r="389" spans="1:9" s="461" customFormat="1" ht="25.5" x14ac:dyDescent="0.2">
      <c r="A389" s="502" t="s">
        <v>199</v>
      </c>
      <c r="B389" s="503">
        <v>95795</v>
      </c>
      <c r="C389" s="519" t="s">
        <v>1305</v>
      </c>
      <c r="D389" s="505" t="s">
        <v>525</v>
      </c>
      <c r="E389" s="506" t="s">
        <v>13</v>
      </c>
      <c r="F389" s="507">
        <v>40</v>
      </c>
      <c r="G389" s="590">
        <v>39.96</v>
      </c>
      <c r="H389" s="568">
        <f t="shared" si="15"/>
        <v>1598.4</v>
      </c>
      <c r="I389" s="508"/>
    </row>
    <row r="390" spans="1:9" s="461" customFormat="1" x14ac:dyDescent="0.2">
      <c r="A390" s="502" t="s">
        <v>67</v>
      </c>
      <c r="B390" s="503" t="s">
        <v>210</v>
      </c>
      <c r="C390" s="519" t="s">
        <v>1306</v>
      </c>
      <c r="D390" s="505" t="s">
        <v>670</v>
      </c>
      <c r="E390" s="506" t="s">
        <v>13</v>
      </c>
      <c r="F390" s="507">
        <v>12</v>
      </c>
      <c r="G390" s="590">
        <v>4.38</v>
      </c>
      <c r="H390" s="568">
        <f t="shared" si="15"/>
        <v>52.56</v>
      </c>
      <c r="I390" s="508"/>
    </row>
    <row r="391" spans="1:9" s="461" customFormat="1" x14ac:dyDescent="0.2">
      <c r="A391" s="502" t="s">
        <v>67</v>
      </c>
      <c r="B391" s="503" t="s">
        <v>211</v>
      </c>
      <c r="C391" s="519" t="s">
        <v>1307</v>
      </c>
      <c r="D391" s="505" t="s">
        <v>529</v>
      </c>
      <c r="E391" s="506" t="s">
        <v>13</v>
      </c>
      <c r="F391" s="507">
        <v>12</v>
      </c>
      <c r="G391" s="590">
        <v>2.2000000000000002</v>
      </c>
      <c r="H391" s="568">
        <f t="shared" si="15"/>
        <v>26.4</v>
      </c>
      <c r="I391" s="508"/>
    </row>
    <row r="392" spans="1:9" s="461" customFormat="1" x14ac:dyDescent="0.2">
      <c r="A392" s="502"/>
      <c r="B392" s="503"/>
      <c r="C392" s="523" t="s">
        <v>1309</v>
      </c>
      <c r="D392" s="524" t="s">
        <v>658</v>
      </c>
      <c r="E392" s="525"/>
      <c r="F392" s="526"/>
      <c r="G392" s="579"/>
      <c r="H392" s="576"/>
      <c r="I392" s="508"/>
    </row>
    <row r="393" spans="1:9" s="461" customFormat="1" ht="63.75" x14ac:dyDescent="0.2">
      <c r="A393" s="502" t="s">
        <v>67</v>
      </c>
      <c r="B393" s="503" t="s">
        <v>672</v>
      </c>
      <c r="C393" s="519" t="s">
        <v>1308</v>
      </c>
      <c r="D393" s="505" t="s">
        <v>674</v>
      </c>
      <c r="E393" s="506" t="s">
        <v>13</v>
      </c>
      <c r="F393" s="507">
        <v>1</v>
      </c>
      <c r="G393" s="590">
        <v>375.32</v>
      </c>
      <c r="H393" s="568">
        <f>+F393*G393</f>
        <v>375.32</v>
      </c>
      <c r="I393" s="508"/>
    </row>
    <row r="394" spans="1:9" s="461" customFormat="1" ht="25.5" x14ac:dyDescent="0.2">
      <c r="A394" s="502" t="s">
        <v>67</v>
      </c>
      <c r="B394" s="503" t="s">
        <v>673</v>
      </c>
      <c r="C394" s="519" t="s">
        <v>1310</v>
      </c>
      <c r="D394" s="505" t="s">
        <v>675</v>
      </c>
      <c r="E394" s="506" t="s">
        <v>13</v>
      </c>
      <c r="F394" s="507">
        <v>2</v>
      </c>
      <c r="G394" s="590">
        <v>28.76</v>
      </c>
      <c r="H394" s="568">
        <f>+F394*G394</f>
        <v>57.52</v>
      </c>
      <c r="I394" s="508"/>
    </row>
    <row r="395" spans="1:9" s="461" customFormat="1" x14ac:dyDescent="0.2">
      <c r="A395" s="502" t="s">
        <v>199</v>
      </c>
      <c r="B395" s="503">
        <v>96973</v>
      </c>
      <c r="C395" s="519" t="s">
        <v>1311</v>
      </c>
      <c r="D395" s="505" t="s">
        <v>676</v>
      </c>
      <c r="E395" s="506" t="s">
        <v>164</v>
      </c>
      <c r="F395" s="507">
        <v>350</v>
      </c>
      <c r="G395" s="590">
        <v>80.569999999999993</v>
      </c>
      <c r="H395" s="568">
        <f>+F395*G395</f>
        <v>28199.5</v>
      </c>
      <c r="I395" s="508"/>
    </row>
    <row r="396" spans="1:9" s="461" customFormat="1" ht="51" x14ac:dyDescent="0.2">
      <c r="A396" s="502" t="s">
        <v>199</v>
      </c>
      <c r="B396" s="503">
        <v>104752</v>
      </c>
      <c r="C396" s="519" t="s">
        <v>1312</v>
      </c>
      <c r="D396" s="505" t="s">
        <v>677</v>
      </c>
      <c r="E396" s="506" t="s">
        <v>13</v>
      </c>
      <c r="F396" s="507">
        <v>30</v>
      </c>
      <c r="G396" s="590">
        <v>24.42</v>
      </c>
      <c r="H396" s="568">
        <f>+F396*G396</f>
        <v>732.6</v>
      </c>
      <c r="I396" s="508"/>
    </row>
    <row r="397" spans="1:9" s="461" customFormat="1" x14ac:dyDescent="0.2">
      <c r="A397" s="502"/>
      <c r="B397" s="503"/>
      <c r="C397" s="523" t="s">
        <v>1313</v>
      </c>
      <c r="D397" s="524" t="s">
        <v>201</v>
      </c>
      <c r="E397" s="525"/>
      <c r="F397" s="526"/>
      <c r="G397" s="579"/>
      <c r="H397" s="576"/>
      <c r="I397" s="508"/>
    </row>
    <row r="398" spans="1:9" s="461" customFormat="1" ht="25.5" x14ac:dyDescent="0.2">
      <c r="A398" s="502" t="s">
        <v>67</v>
      </c>
      <c r="B398" s="503" t="s">
        <v>726</v>
      </c>
      <c r="C398" s="519" t="s">
        <v>1314</v>
      </c>
      <c r="D398" s="505" t="s">
        <v>679</v>
      </c>
      <c r="E398" s="506" t="s">
        <v>13</v>
      </c>
      <c r="F398" s="507">
        <v>4</v>
      </c>
      <c r="G398" s="590">
        <v>11.96</v>
      </c>
      <c r="H398" s="568">
        <f t="shared" ref="H398:H451" si="16">+F398*G398</f>
        <v>47.84</v>
      </c>
      <c r="I398" s="508"/>
    </row>
    <row r="399" spans="1:9" s="461" customFormat="1" x14ac:dyDescent="0.2">
      <c r="A399" s="502" t="s">
        <v>67</v>
      </c>
      <c r="B399" s="503" t="s">
        <v>482</v>
      </c>
      <c r="C399" s="519" t="s">
        <v>1315</v>
      </c>
      <c r="D399" s="505" t="s">
        <v>526</v>
      </c>
      <c r="E399" s="506" t="s">
        <v>13</v>
      </c>
      <c r="F399" s="507">
        <v>1</v>
      </c>
      <c r="G399" s="590">
        <v>14.05</v>
      </c>
      <c r="H399" s="568">
        <f t="shared" si="16"/>
        <v>14.05</v>
      </c>
      <c r="I399" s="508"/>
    </row>
    <row r="400" spans="1:9" s="461" customFormat="1" x14ac:dyDescent="0.2">
      <c r="A400" s="502" t="s">
        <v>67</v>
      </c>
      <c r="B400" s="503" t="s">
        <v>470</v>
      </c>
      <c r="C400" s="519" t="s">
        <v>1316</v>
      </c>
      <c r="D400" s="505" t="s">
        <v>502</v>
      </c>
      <c r="E400" s="506" t="s">
        <v>13</v>
      </c>
      <c r="F400" s="507">
        <v>4</v>
      </c>
      <c r="G400" s="590">
        <v>2.29</v>
      </c>
      <c r="H400" s="568">
        <f t="shared" si="16"/>
        <v>9.16</v>
      </c>
      <c r="I400" s="508"/>
    </row>
    <row r="401" spans="1:9" s="461" customFormat="1" x14ac:dyDescent="0.2">
      <c r="A401" s="502" t="s">
        <v>67</v>
      </c>
      <c r="B401" s="503" t="s">
        <v>484</v>
      </c>
      <c r="C401" s="519" t="s">
        <v>1317</v>
      </c>
      <c r="D401" s="505" t="s">
        <v>528</v>
      </c>
      <c r="E401" s="506" t="s">
        <v>13</v>
      </c>
      <c r="F401" s="507">
        <v>4</v>
      </c>
      <c r="G401" s="590">
        <v>6.19</v>
      </c>
      <c r="H401" s="568">
        <f t="shared" si="16"/>
        <v>24.76</v>
      </c>
      <c r="I401" s="508"/>
    </row>
    <row r="402" spans="1:9" s="461" customFormat="1" ht="51" x14ac:dyDescent="0.2">
      <c r="A402" s="502" t="s">
        <v>67</v>
      </c>
      <c r="B402" s="503" t="s">
        <v>486</v>
      </c>
      <c r="C402" s="519" t="s">
        <v>1318</v>
      </c>
      <c r="D402" s="505" t="s">
        <v>530</v>
      </c>
      <c r="E402" s="506" t="s">
        <v>164</v>
      </c>
      <c r="F402" s="507">
        <v>4</v>
      </c>
      <c r="G402" s="590">
        <v>193.36</v>
      </c>
      <c r="H402" s="568">
        <f t="shared" si="16"/>
        <v>773.44</v>
      </c>
      <c r="I402" s="508"/>
    </row>
    <row r="403" spans="1:9" s="461" customFormat="1" ht="51" x14ac:dyDescent="0.2">
      <c r="A403" s="502" t="s">
        <v>67</v>
      </c>
      <c r="B403" s="503" t="s">
        <v>487</v>
      </c>
      <c r="C403" s="519" t="s">
        <v>1319</v>
      </c>
      <c r="D403" s="505" t="s">
        <v>271</v>
      </c>
      <c r="E403" s="506" t="s">
        <v>164</v>
      </c>
      <c r="F403" s="507">
        <v>50</v>
      </c>
      <c r="G403" s="590">
        <v>134.52000000000001</v>
      </c>
      <c r="H403" s="568">
        <f t="shared" si="16"/>
        <v>6726</v>
      </c>
      <c r="I403" s="508"/>
    </row>
    <row r="404" spans="1:9" s="461" customFormat="1" ht="51" x14ac:dyDescent="0.2">
      <c r="A404" s="502" t="s">
        <v>67</v>
      </c>
      <c r="B404" s="503" t="s">
        <v>219</v>
      </c>
      <c r="C404" s="519" t="s">
        <v>1320</v>
      </c>
      <c r="D404" s="505" t="s">
        <v>227</v>
      </c>
      <c r="E404" s="506" t="s">
        <v>164</v>
      </c>
      <c r="F404" s="507">
        <v>16</v>
      </c>
      <c r="G404" s="590">
        <v>38.33</v>
      </c>
      <c r="H404" s="568">
        <f t="shared" si="16"/>
        <v>613.28</v>
      </c>
      <c r="I404" s="508"/>
    </row>
    <row r="405" spans="1:9" s="461" customFormat="1" ht="51" x14ac:dyDescent="0.2">
      <c r="A405" s="502" t="s">
        <v>67</v>
      </c>
      <c r="B405" s="503" t="s">
        <v>253</v>
      </c>
      <c r="C405" s="519" t="s">
        <v>1321</v>
      </c>
      <c r="D405" s="505" t="s">
        <v>272</v>
      </c>
      <c r="E405" s="506" t="s">
        <v>164</v>
      </c>
      <c r="F405" s="507">
        <v>27</v>
      </c>
      <c r="G405" s="590">
        <v>80.819999999999993</v>
      </c>
      <c r="H405" s="568">
        <f t="shared" si="16"/>
        <v>2182.14</v>
      </c>
      <c r="I405" s="508"/>
    </row>
    <row r="406" spans="1:9" s="461" customFormat="1" ht="51" x14ac:dyDescent="0.2">
      <c r="A406" s="502" t="s">
        <v>67</v>
      </c>
      <c r="B406" s="503" t="s">
        <v>220</v>
      </c>
      <c r="C406" s="519" t="s">
        <v>1322</v>
      </c>
      <c r="D406" s="505" t="s">
        <v>228</v>
      </c>
      <c r="E406" s="506" t="s">
        <v>13</v>
      </c>
      <c r="F406" s="507">
        <v>5</v>
      </c>
      <c r="G406" s="590">
        <v>56.02</v>
      </c>
      <c r="H406" s="568">
        <f t="shared" si="16"/>
        <v>280.10000000000002</v>
      </c>
      <c r="I406" s="508"/>
    </row>
    <row r="407" spans="1:9" s="461" customFormat="1" ht="25.5" x14ac:dyDescent="0.2">
      <c r="A407" s="502" t="s">
        <v>67</v>
      </c>
      <c r="B407" s="503" t="s">
        <v>727</v>
      </c>
      <c r="C407" s="519" t="s">
        <v>1323</v>
      </c>
      <c r="D407" s="505" t="s">
        <v>680</v>
      </c>
      <c r="E407" s="506" t="s">
        <v>164</v>
      </c>
      <c r="F407" s="507">
        <v>2</v>
      </c>
      <c r="G407" s="590">
        <v>33.770000000000003</v>
      </c>
      <c r="H407" s="568">
        <f t="shared" si="16"/>
        <v>67.540000000000006</v>
      </c>
      <c r="I407" s="508"/>
    </row>
    <row r="408" spans="1:9" s="461" customFormat="1" ht="25.5" x14ac:dyDescent="0.2">
      <c r="A408" s="502" t="s">
        <v>67</v>
      </c>
      <c r="B408" s="503" t="s">
        <v>728</v>
      </c>
      <c r="C408" s="519" t="s">
        <v>1324</v>
      </c>
      <c r="D408" s="505" t="s">
        <v>681</v>
      </c>
      <c r="E408" s="506" t="s">
        <v>164</v>
      </c>
      <c r="F408" s="507">
        <v>2</v>
      </c>
      <c r="G408" s="590">
        <v>42.92</v>
      </c>
      <c r="H408" s="568">
        <f t="shared" si="16"/>
        <v>85.84</v>
      </c>
      <c r="I408" s="508"/>
    </row>
    <row r="409" spans="1:9" s="461" customFormat="1" ht="25.5" x14ac:dyDescent="0.2">
      <c r="A409" s="502" t="s">
        <v>67</v>
      </c>
      <c r="B409" s="503" t="s">
        <v>729</v>
      </c>
      <c r="C409" s="519" t="s">
        <v>1325</v>
      </c>
      <c r="D409" s="505" t="s">
        <v>682</v>
      </c>
      <c r="E409" s="506" t="s">
        <v>13</v>
      </c>
      <c r="F409" s="507">
        <v>1</v>
      </c>
      <c r="G409" s="590">
        <v>123.33</v>
      </c>
      <c r="H409" s="568">
        <f t="shared" si="16"/>
        <v>123.33</v>
      </c>
      <c r="I409" s="508"/>
    </row>
    <row r="410" spans="1:9" s="461" customFormat="1" ht="25.5" x14ac:dyDescent="0.2">
      <c r="A410" s="502" t="s">
        <v>67</v>
      </c>
      <c r="B410" s="503" t="s">
        <v>729</v>
      </c>
      <c r="C410" s="519" t="s">
        <v>1326</v>
      </c>
      <c r="D410" s="505" t="s">
        <v>683</v>
      </c>
      <c r="E410" s="506" t="s">
        <v>13</v>
      </c>
      <c r="F410" s="507">
        <v>1</v>
      </c>
      <c r="G410" s="590">
        <v>123.33</v>
      </c>
      <c r="H410" s="568">
        <f t="shared" si="16"/>
        <v>123.33</v>
      </c>
      <c r="I410" s="508"/>
    </row>
    <row r="411" spans="1:9" s="461" customFormat="1" ht="25.5" x14ac:dyDescent="0.2">
      <c r="A411" s="502" t="s">
        <v>67</v>
      </c>
      <c r="B411" s="503" t="s">
        <v>730</v>
      </c>
      <c r="C411" s="519" t="s">
        <v>1327</v>
      </c>
      <c r="D411" s="505" t="s">
        <v>684</v>
      </c>
      <c r="E411" s="506" t="s">
        <v>13</v>
      </c>
      <c r="F411" s="507">
        <v>2</v>
      </c>
      <c r="G411" s="590">
        <v>75.92</v>
      </c>
      <c r="H411" s="568">
        <f t="shared" si="16"/>
        <v>151.84</v>
      </c>
      <c r="I411" s="508"/>
    </row>
    <row r="412" spans="1:9" s="461" customFormat="1" ht="38.25" x14ac:dyDescent="0.2">
      <c r="A412" s="502" t="s">
        <v>199</v>
      </c>
      <c r="B412" s="503">
        <v>95787</v>
      </c>
      <c r="C412" s="519" t="s">
        <v>1328</v>
      </c>
      <c r="D412" s="505" t="s">
        <v>225</v>
      </c>
      <c r="E412" s="506" t="s">
        <v>13</v>
      </c>
      <c r="F412" s="507">
        <v>12</v>
      </c>
      <c r="G412" s="590">
        <v>35.08</v>
      </c>
      <c r="H412" s="568">
        <f t="shared" si="16"/>
        <v>420.96</v>
      </c>
      <c r="I412" s="508"/>
    </row>
    <row r="413" spans="1:9" s="461" customFormat="1" ht="25.5" x14ac:dyDescent="0.2">
      <c r="A413" s="502" t="s">
        <v>199</v>
      </c>
      <c r="B413" s="503">
        <v>95789</v>
      </c>
      <c r="C413" s="519" t="s">
        <v>1329</v>
      </c>
      <c r="D413" s="505" t="s">
        <v>226</v>
      </c>
      <c r="E413" s="506" t="s">
        <v>13</v>
      </c>
      <c r="F413" s="507">
        <v>24</v>
      </c>
      <c r="G413" s="590">
        <v>47.11</v>
      </c>
      <c r="H413" s="568">
        <f t="shared" si="16"/>
        <v>1130.6400000000001</v>
      </c>
      <c r="I413" s="508"/>
    </row>
    <row r="414" spans="1:9" s="461" customFormat="1" ht="38.25" x14ac:dyDescent="0.2">
      <c r="A414" s="502" t="s">
        <v>67</v>
      </c>
      <c r="B414" s="503" t="s">
        <v>217</v>
      </c>
      <c r="C414" s="519" t="s">
        <v>1330</v>
      </c>
      <c r="D414" s="505" t="s">
        <v>685</v>
      </c>
      <c r="E414" s="506" t="s">
        <v>13</v>
      </c>
      <c r="F414" s="507">
        <v>4</v>
      </c>
      <c r="G414" s="590">
        <v>84.4</v>
      </c>
      <c r="H414" s="568">
        <f t="shared" si="16"/>
        <v>337.6</v>
      </c>
      <c r="I414" s="508"/>
    </row>
    <row r="415" spans="1:9" s="461" customFormat="1" ht="25.5" x14ac:dyDescent="0.2">
      <c r="A415" s="502" t="s">
        <v>67</v>
      </c>
      <c r="B415" s="503" t="s">
        <v>218</v>
      </c>
      <c r="C415" s="519" t="s">
        <v>1331</v>
      </c>
      <c r="D415" s="505" t="s">
        <v>686</v>
      </c>
      <c r="E415" s="506" t="s">
        <v>13</v>
      </c>
      <c r="F415" s="507">
        <v>4</v>
      </c>
      <c r="G415" s="590">
        <v>20.43</v>
      </c>
      <c r="H415" s="568">
        <f t="shared" si="16"/>
        <v>81.72</v>
      </c>
      <c r="I415" s="508"/>
    </row>
    <row r="416" spans="1:9" s="461" customFormat="1" ht="38.25" x14ac:dyDescent="0.2">
      <c r="A416" s="502" t="s">
        <v>67</v>
      </c>
      <c r="B416" s="503" t="s">
        <v>731</v>
      </c>
      <c r="C416" s="519" t="s">
        <v>1332</v>
      </c>
      <c r="D416" s="505" t="s">
        <v>687</v>
      </c>
      <c r="E416" s="506" t="s">
        <v>13</v>
      </c>
      <c r="F416" s="507">
        <v>4</v>
      </c>
      <c r="G416" s="590">
        <v>81.88</v>
      </c>
      <c r="H416" s="568">
        <f t="shared" si="16"/>
        <v>327.52</v>
      </c>
      <c r="I416" s="508"/>
    </row>
    <row r="417" spans="1:9" s="461" customFormat="1" ht="25.5" x14ac:dyDescent="0.2">
      <c r="A417" s="502" t="s">
        <v>67</v>
      </c>
      <c r="B417" s="503" t="s">
        <v>732</v>
      </c>
      <c r="C417" s="519" t="s">
        <v>1333</v>
      </c>
      <c r="D417" s="505" t="s">
        <v>688</v>
      </c>
      <c r="E417" s="506" t="s">
        <v>13</v>
      </c>
      <c r="F417" s="507">
        <v>7</v>
      </c>
      <c r="G417" s="590">
        <v>24.78</v>
      </c>
      <c r="H417" s="568">
        <f t="shared" si="16"/>
        <v>173.46</v>
      </c>
      <c r="I417" s="508"/>
    </row>
    <row r="418" spans="1:9" s="461" customFormat="1" ht="63.75" x14ac:dyDescent="0.2">
      <c r="A418" s="502" t="s">
        <v>199</v>
      </c>
      <c r="B418" s="503">
        <v>91931</v>
      </c>
      <c r="C418" s="519" t="s">
        <v>1334</v>
      </c>
      <c r="D418" s="505" t="s">
        <v>689</v>
      </c>
      <c r="E418" s="506" t="s">
        <v>164</v>
      </c>
      <c r="F418" s="507">
        <v>332</v>
      </c>
      <c r="G418" s="590">
        <v>11.58</v>
      </c>
      <c r="H418" s="568">
        <f t="shared" si="16"/>
        <v>3844.56</v>
      </c>
      <c r="I418" s="508"/>
    </row>
    <row r="419" spans="1:9" s="461" customFormat="1" ht="63.75" x14ac:dyDescent="0.2">
      <c r="A419" s="502" t="s">
        <v>199</v>
      </c>
      <c r="B419" s="503">
        <v>91933</v>
      </c>
      <c r="C419" s="519" t="s">
        <v>1335</v>
      </c>
      <c r="D419" s="505" t="s">
        <v>231</v>
      </c>
      <c r="E419" s="506" t="s">
        <v>164</v>
      </c>
      <c r="F419" s="507">
        <v>256</v>
      </c>
      <c r="G419" s="590">
        <v>18.38</v>
      </c>
      <c r="H419" s="568">
        <f t="shared" si="16"/>
        <v>4705.28</v>
      </c>
      <c r="I419" s="508"/>
    </row>
    <row r="420" spans="1:9" s="461" customFormat="1" ht="63.75" x14ac:dyDescent="0.2">
      <c r="A420" s="502" t="s">
        <v>199</v>
      </c>
      <c r="B420" s="503">
        <v>91935</v>
      </c>
      <c r="C420" s="519" t="s">
        <v>1336</v>
      </c>
      <c r="D420" s="505" t="s">
        <v>690</v>
      </c>
      <c r="E420" s="506" t="s">
        <v>164</v>
      </c>
      <c r="F420" s="507">
        <v>117</v>
      </c>
      <c r="G420" s="590">
        <v>28.72</v>
      </c>
      <c r="H420" s="568">
        <f t="shared" si="16"/>
        <v>3360.24</v>
      </c>
      <c r="I420" s="508"/>
    </row>
    <row r="421" spans="1:9" s="461" customFormat="1" ht="63.75" x14ac:dyDescent="0.2">
      <c r="A421" s="502" t="s">
        <v>199</v>
      </c>
      <c r="B421" s="503">
        <v>92986</v>
      </c>
      <c r="C421" s="519" t="s">
        <v>1337</v>
      </c>
      <c r="D421" s="505" t="s">
        <v>691</v>
      </c>
      <c r="E421" s="506" t="s">
        <v>164</v>
      </c>
      <c r="F421" s="507">
        <v>27</v>
      </c>
      <c r="G421" s="590">
        <v>41.53</v>
      </c>
      <c r="H421" s="568">
        <f t="shared" si="16"/>
        <v>1121.31</v>
      </c>
      <c r="I421" s="508"/>
    </row>
    <row r="422" spans="1:9" s="461" customFormat="1" ht="63.75" x14ac:dyDescent="0.2">
      <c r="A422" s="502" t="s">
        <v>199</v>
      </c>
      <c r="B422" s="503">
        <v>92988</v>
      </c>
      <c r="C422" s="519" t="s">
        <v>1338</v>
      </c>
      <c r="D422" s="505" t="s">
        <v>692</v>
      </c>
      <c r="E422" s="506" t="s">
        <v>164</v>
      </c>
      <c r="F422" s="507">
        <v>60</v>
      </c>
      <c r="G422" s="590">
        <v>59.9</v>
      </c>
      <c r="H422" s="568">
        <f t="shared" si="16"/>
        <v>3594</v>
      </c>
      <c r="I422" s="508"/>
    </row>
    <row r="423" spans="1:9" s="461" customFormat="1" ht="63.75" x14ac:dyDescent="0.2">
      <c r="A423" s="502" t="s">
        <v>199</v>
      </c>
      <c r="B423" s="503">
        <v>92992</v>
      </c>
      <c r="C423" s="519" t="s">
        <v>1339</v>
      </c>
      <c r="D423" s="505" t="s">
        <v>693</v>
      </c>
      <c r="E423" s="506" t="s">
        <v>164</v>
      </c>
      <c r="F423" s="507">
        <v>120</v>
      </c>
      <c r="G423" s="590">
        <v>106.71</v>
      </c>
      <c r="H423" s="568">
        <f t="shared" si="16"/>
        <v>12805.2</v>
      </c>
      <c r="I423" s="508"/>
    </row>
    <row r="424" spans="1:9" s="461" customFormat="1" ht="63.75" x14ac:dyDescent="0.2">
      <c r="A424" s="502" t="s">
        <v>199</v>
      </c>
      <c r="B424" s="503">
        <v>92996</v>
      </c>
      <c r="C424" s="519" t="s">
        <v>1340</v>
      </c>
      <c r="D424" s="505" t="s">
        <v>694</v>
      </c>
      <c r="E424" s="506" t="s">
        <v>164</v>
      </c>
      <c r="F424" s="507">
        <v>15</v>
      </c>
      <c r="G424" s="590">
        <v>167.32</v>
      </c>
      <c r="H424" s="568">
        <f t="shared" si="16"/>
        <v>2509.8000000000002</v>
      </c>
      <c r="I424" s="508"/>
    </row>
    <row r="425" spans="1:9" s="461" customFormat="1" ht="63.75" x14ac:dyDescent="0.2">
      <c r="A425" s="502" t="s">
        <v>199</v>
      </c>
      <c r="B425" s="503">
        <v>91930</v>
      </c>
      <c r="C425" s="519" t="s">
        <v>1341</v>
      </c>
      <c r="D425" s="505" t="s">
        <v>232</v>
      </c>
      <c r="E425" s="506" t="s">
        <v>164</v>
      </c>
      <c r="F425" s="507">
        <v>83</v>
      </c>
      <c r="G425" s="590">
        <v>10.8</v>
      </c>
      <c r="H425" s="568">
        <f t="shared" si="16"/>
        <v>896.4</v>
      </c>
      <c r="I425" s="508"/>
    </row>
    <row r="426" spans="1:9" s="461" customFormat="1" ht="63.75" x14ac:dyDescent="0.2">
      <c r="A426" s="502" t="s">
        <v>199</v>
      </c>
      <c r="B426" s="503">
        <v>91932</v>
      </c>
      <c r="C426" s="519" t="s">
        <v>1342</v>
      </c>
      <c r="D426" s="505" t="s">
        <v>233</v>
      </c>
      <c r="E426" s="506" t="s">
        <v>164</v>
      </c>
      <c r="F426" s="507">
        <v>64</v>
      </c>
      <c r="G426" s="590">
        <v>19.010000000000002</v>
      </c>
      <c r="H426" s="568">
        <f t="shared" si="16"/>
        <v>1216.6400000000001</v>
      </c>
      <c r="I426" s="508"/>
    </row>
    <row r="427" spans="1:9" s="461" customFormat="1" ht="63.75" x14ac:dyDescent="0.2">
      <c r="A427" s="502" t="s">
        <v>199</v>
      </c>
      <c r="B427" s="503">
        <v>91934</v>
      </c>
      <c r="C427" s="519" t="s">
        <v>1343</v>
      </c>
      <c r="D427" s="505" t="s">
        <v>695</v>
      </c>
      <c r="E427" s="506" t="s">
        <v>164</v>
      </c>
      <c r="F427" s="507">
        <v>36</v>
      </c>
      <c r="G427" s="590">
        <v>27.53</v>
      </c>
      <c r="H427" s="568">
        <f t="shared" si="16"/>
        <v>991.08</v>
      </c>
      <c r="I427" s="508"/>
    </row>
    <row r="428" spans="1:9" s="461" customFormat="1" ht="63.75" x14ac:dyDescent="0.2">
      <c r="A428" s="502" t="s">
        <v>67</v>
      </c>
      <c r="B428" s="503" t="s">
        <v>733</v>
      </c>
      <c r="C428" s="519" t="s">
        <v>1344</v>
      </c>
      <c r="D428" s="505" t="s">
        <v>696</v>
      </c>
      <c r="E428" s="506" t="s">
        <v>164</v>
      </c>
      <c r="F428" s="507">
        <v>20</v>
      </c>
      <c r="G428" s="590">
        <v>27.34</v>
      </c>
      <c r="H428" s="568">
        <f t="shared" si="16"/>
        <v>546.79999999999995</v>
      </c>
      <c r="I428" s="508"/>
    </row>
    <row r="429" spans="1:9" s="461" customFormat="1" ht="63.75" x14ac:dyDescent="0.2">
      <c r="A429" s="502" t="s">
        <v>67</v>
      </c>
      <c r="B429" s="503" t="s">
        <v>734</v>
      </c>
      <c r="C429" s="519" t="s">
        <v>1345</v>
      </c>
      <c r="D429" s="505" t="s">
        <v>697</v>
      </c>
      <c r="E429" s="506" t="s">
        <v>164</v>
      </c>
      <c r="F429" s="507">
        <v>30</v>
      </c>
      <c r="G429" s="590">
        <v>55.08</v>
      </c>
      <c r="H429" s="568">
        <f t="shared" si="16"/>
        <v>1652.4</v>
      </c>
      <c r="I429" s="508"/>
    </row>
    <row r="430" spans="1:9" s="461" customFormat="1" ht="63.75" x14ac:dyDescent="0.2">
      <c r="A430" s="502" t="s">
        <v>67</v>
      </c>
      <c r="B430" s="503" t="s">
        <v>735</v>
      </c>
      <c r="C430" s="519" t="s">
        <v>1346</v>
      </c>
      <c r="D430" s="505" t="s">
        <v>698</v>
      </c>
      <c r="E430" s="506" t="s">
        <v>164</v>
      </c>
      <c r="F430" s="507">
        <v>5</v>
      </c>
      <c r="G430" s="590">
        <v>96.55</v>
      </c>
      <c r="H430" s="568">
        <f t="shared" si="16"/>
        <v>482.75</v>
      </c>
      <c r="I430" s="508"/>
    </row>
    <row r="431" spans="1:9" s="461" customFormat="1" ht="25.5" x14ac:dyDescent="0.2">
      <c r="A431" s="502" t="s">
        <v>67</v>
      </c>
      <c r="B431" s="503" t="s">
        <v>223</v>
      </c>
      <c r="C431" s="519" t="s">
        <v>1347</v>
      </c>
      <c r="D431" s="505" t="s">
        <v>235</v>
      </c>
      <c r="E431" s="506" t="s">
        <v>13</v>
      </c>
      <c r="F431" s="507">
        <v>20</v>
      </c>
      <c r="G431" s="590">
        <v>19.850000000000001</v>
      </c>
      <c r="H431" s="568">
        <f t="shared" si="16"/>
        <v>397</v>
      </c>
      <c r="I431" s="508"/>
    </row>
    <row r="432" spans="1:9" s="461" customFormat="1" ht="25.5" x14ac:dyDescent="0.2">
      <c r="A432" s="502" t="s">
        <v>67</v>
      </c>
      <c r="B432" s="503" t="s">
        <v>224</v>
      </c>
      <c r="C432" s="519" t="s">
        <v>1348</v>
      </c>
      <c r="D432" s="505" t="s">
        <v>236</v>
      </c>
      <c r="E432" s="506" t="s">
        <v>13</v>
      </c>
      <c r="F432" s="507">
        <v>50</v>
      </c>
      <c r="G432" s="590">
        <v>19.36</v>
      </c>
      <c r="H432" s="568">
        <f t="shared" si="16"/>
        <v>968</v>
      </c>
      <c r="I432" s="508"/>
    </row>
    <row r="433" spans="1:9" s="461" customFormat="1" ht="38.25" x14ac:dyDescent="0.2">
      <c r="A433" s="502" t="s">
        <v>67</v>
      </c>
      <c r="B433" s="503" t="s">
        <v>736</v>
      </c>
      <c r="C433" s="519" t="s">
        <v>1349</v>
      </c>
      <c r="D433" s="505" t="s">
        <v>699</v>
      </c>
      <c r="E433" s="506" t="s">
        <v>13</v>
      </c>
      <c r="F433" s="507">
        <v>24</v>
      </c>
      <c r="G433" s="590">
        <v>22.05</v>
      </c>
      <c r="H433" s="568">
        <f t="shared" si="16"/>
        <v>529.20000000000005</v>
      </c>
      <c r="I433" s="508"/>
    </row>
    <row r="434" spans="1:9" s="461" customFormat="1" ht="38.25" x14ac:dyDescent="0.2">
      <c r="A434" s="502" t="s">
        <v>67</v>
      </c>
      <c r="B434" s="503" t="s">
        <v>737</v>
      </c>
      <c r="C434" s="519" t="s">
        <v>1350</v>
      </c>
      <c r="D434" s="505" t="s">
        <v>700</v>
      </c>
      <c r="E434" s="506" t="s">
        <v>13</v>
      </c>
      <c r="F434" s="507">
        <v>2</v>
      </c>
      <c r="G434" s="590">
        <v>22.88</v>
      </c>
      <c r="H434" s="568">
        <f t="shared" si="16"/>
        <v>45.76</v>
      </c>
      <c r="I434" s="508"/>
    </row>
    <row r="435" spans="1:9" s="461" customFormat="1" ht="38.25" x14ac:dyDescent="0.2">
      <c r="A435" s="502" t="s">
        <v>67</v>
      </c>
      <c r="B435" s="503" t="s">
        <v>738</v>
      </c>
      <c r="C435" s="519" t="s">
        <v>1351</v>
      </c>
      <c r="D435" s="505" t="s">
        <v>701</v>
      </c>
      <c r="E435" s="506" t="s">
        <v>13</v>
      </c>
      <c r="F435" s="507">
        <v>6</v>
      </c>
      <c r="G435" s="590">
        <v>25.53</v>
      </c>
      <c r="H435" s="568">
        <f t="shared" si="16"/>
        <v>153.18</v>
      </c>
      <c r="I435" s="508"/>
    </row>
    <row r="436" spans="1:9" s="461" customFormat="1" ht="38.25" x14ac:dyDescent="0.2">
      <c r="A436" s="502" t="s">
        <v>67</v>
      </c>
      <c r="B436" s="503" t="s">
        <v>739</v>
      </c>
      <c r="C436" s="519" t="s">
        <v>1352</v>
      </c>
      <c r="D436" s="505" t="s">
        <v>702</v>
      </c>
      <c r="E436" s="506" t="s">
        <v>13</v>
      </c>
      <c r="F436" s="507">
        <v>8</v>
      </c>
      <c r="G436" s="590">
        <v>30.21</v>
      </c>
      <c r="H436" s="568">
        <f t="shared" si="16"/>
        <v>241.68</v>
      </c>
      <c r="I436" s="508"/>
    </row>
    <row r="437" spans="1:9" s="461" customFormat="1" ht="38.25" x14ac:dyDescent="0.2">
      <c r="A437" s="502" t="s">
        <v>67</v>
      </c>
      <c r="B437" s="503" t="s">
        <v>740</v>
      </c>
      <c r="C437" s="519" t="s">
        <v>1353</v>
      </c>
      <c r="D437" s="505" t="s">
        <v>703</v>
      </c>
      <c r="E437" s="506" t="s">
        <v>13</v>
      </c>
      <c r="F437" s="507">
        <v>10</v>
      </c>
      <c r="G437" s="590">
        <v>36.369999999999997</v>
      </c>
      <c r="H437" s="568">
        <f t="shared" si="16"/>
        <v>363.7</v>
      </c>
      <c r="I437" s="508"/>
    </row>
    <row r="438" spans="1:9" s="461" customFormat="1" ht="38.25" x14ac:dyDescent="0.2">
      <c r="A438" s="502" t="s">
        <v>67</v>
      </c>
      <c r="B438" s="503" t="s">
        <v>741</v>
      </c>
      <c r="C438" s="519" t="s">
        <v>1354</v>
      </c>
      <c r="D438" s="505" t="s">
        <v>704</v>
      </c>
      <c r="E438" s="506" t="s">
        <v>13</v>
      </c>
      <c r="F438" s="507">
        <v>6</v>
      </c>
      <c r="G438" s="590">
        <v>47.73</v>
      </c>
      <c r="H438" s="568">
        <f t="shared" si="16"/>
        <v>286.38</v>
      </c>
      <c r="I438" s="508"/>
    </row>
    <row r="439" spans="1:9" s="461" customFormat="1" ht="38.25" x14ac:dyDescent="0.2">
      <c r="A439" s="527" t="s">
        <v>67</v>
      </c>
      <c r="B439" s="528" t="s">
        <v>742</v>
      </c>
      <c r="C439" s="529" t="s">
        <v>1355</v>
      </c>
      <c r="D439" s="530" t="s">
        <v>705</v>
      </c>
      <c r="E439" s="531" t="s">
        <v>13</v>
      </c>
      <c r="F439" s="532">
        <v>1</v>
      </c>
      <c r="G439" s="591">
        <v>20995.96</v>
      </c>
      <c r="H439" s="580">
        <f t="shared" si="16"/>
        <v>20995.96</v>
      </c>
      <c r="I439" s="508"/>
    </row>
    <row r="440" spans="1:9" s="461" customFormat="1" ht="38.25" x14ac:dyDescent="0.2">
      <c r="A440" s="527" t="s">
        <v>67</v>
      </c>
      <c r="B440" s="528" t="s">
        <v>743</v>
      </c>
      <c r="C440" s="529" t="s">
        <v>1356</v>
      </c>
      <c r="D440" s="530" t="s">
        <v>706</v>
      </c>
      <c r="E440" s="531" t="s">
        <v>13</v>
      </c>
      <c r="F440" s="532">
        <v>1</v>
      </c>
      <c r="G440" s="591">
        <v>17585.560000000001</v>
      </c>
      <c r="H440" s="580">
        <f t="shared" si="16"/>
        <v>17585.560000000001</v>
      </c>
      <c r="I440" s="508"/>
    </row>
    <row r="441" spans="1:9" s="461" customFormat="1" ht="38.25" x14ac:dyDescent="0.2">
      <c r="A441" s="527" t="s">
        <v>67</v>
      </c>
      <c r="B441" s="528" t="s">
        <v>744</v>
      </c>
      <c r="C441" s="529" t="s">
        <v>1357</v>
      </c>
      <c r="D441" s="530" t="s">
        <v>707</v>
      </c>
      <c r="E441" s="531" t="s">
        <v>13</v>
      </c>
      <c r="F441" s="532">
        <v>1</v>
      </c>
      <c r="G441" s="591">
        <v>32384.23</v>
      </c>
      <c r="H441" s="580">
        <f t="shared" si="16"/>
        <v>32384.23</v>
      </c>
      <c r="I441" s="508"/>
    </row>
    <row r="442" spans="1:9" s="461" customFormat="1" ht="38.25" x14ac:dyDescent="0.2">
      <c r="A442" s="527" t="s">
        <v>67</v>
      </c>
      <c r="B442" s="528" t="s">
        <v>745</v>
      </c>
      <c r="C442" s="529" t="s">
        <v>1358</v>
      </c>
      <c r="D442" s="530" t="s">
        <v>708</v>
      </c>
      <c r="E442" s="531" t="s">
        <v>13</v>
      </c>
      <c r="F442" s="532">
        <v>1</v>
      </c>
      <c r="G442" s="591">
        <v>14909.96</v>
      </c>
      <c r="H442" s="580">
        <f t="shared" si="16"/>
        <v>14909.96</v>
      </c>
      <c r="I442" s="508"/>
    </row>
    <row r="443" spans="1:9" s="461" customFormat="1" ht="38.25" x14ac:dyDescent="0.2">
      <c r="A443" s="527" t="s">
        <v>67</v>
      </c>
      <c r="B443" s="528" t="s">
        <v>746</v>
      </c>
      <c r="C443" s="529" t="s">
        <v>1359</v>
      </c>
      <c r="D443" s="530" t="s">
        <v>709</v>
      </c>
      <c r="E443" s="531" t="s">
        <v>13</v>
      </c>
      <c r="F443" s="532">
        <v>1</v>
      </c>
      <c r="G443" s="591">
        <v>12531.02</v>
      </c>
      <c r="H443" s="580">
        <f t="shared" si="16"/>
        <v>12531.02</v>
      </c>
      <c r="I443" s="508"/>
    </row>
    <row r="444" spans="1:9" s="461" customFormat="1" ht="38.25" x14ac:dyDescent="0.2">
      <c r="A444" s="527" t="s">
        <v>67</v>
      </c>
      <c r="B444" s="528" t="s">
        <v>747</v>
      </c>
      <c r="C444" s="529" t="s">
        <v>1360</v>
      </c>
      <c r="D444" s="530" t="s">
        <v>710</v>
      </c>
      <c r="E444" s="531" t="s">
        <v>13</v>
      </c>
      <c r="F444" s="532">
        <v>1</v>
      </c>
      <c r="G444" s="591">
        <v>16180.94</v>
      </c>
      <c r="H444" s="580">
        <f t="shared" si="16"/>
        <v>16180.94</v>
      </c>
      <c r="I444" s="508"/>
    </row>
    <row r="445" spans="1:9" s="461" customFormat="1" ht="38.25" x14ac:dyDescent="0.2">
      <c r="A445" s="527" t="s">
        <v>67</v>
      </c>
      <c r="B445" s="528" t="s">
        <v>748</v>
      </c>
      <c r="C445" s="529" t="s">
        <v>1361</v>
      </c>
      <c r="D445" s="530" t="s">
        <v>711</v>
      </c>
      <c r="E445" s="531" t="s">
        <v>13</v>
      </c>
      <c r="F445" s="532">
        <v>1</v>
      </c>
      <c r="G445" s="591">
        <v>10862.14</v>
      </c>
      <c r="H445" s="580">
        <f t="shared" si="16"/>
        <v>10862.14</v>
      </c>
      <c r="I445" s="508"/>
    </row>
    <row r="446" spans="1:9" s="461" customFormat="1" ht="38.25" x14ac:dyDescent="0.2">
      <c r="A446" s="527" t="s">
        <v>67</v>
      </c>
      <c r="B446" s="528" t="s">
        <v>749</v>
      </c>
      <c r="C446" s="529" t="s">
        <v>1362</v>
      </c>
      <c r="D446" s="530" t="s">
        <v>712</v>
      </c>
      <c r="E446" s="531" t="s">
        <v>13</v>
      </c>
      <c r="F446" s="532">
        <v>1</v>
      </c>
      <c r="G446" s="591">
        <v>19301.64</v>
      </c>
      <c r="H446" s="580">
        <f t="shared" si="16"/>
        <v>19301.64</v>
      </c>
      <c r="I446" s="508"/>
    </row>
    <row r="447" spans="1:9" s="461" customFormat="1" ht="38.25" x14ac:dyDescent="0.2">
      <c r="A447" s="527" t="s">
        <v>67</v>
      </c>
      <c r="B447" s="528" t="s">
        <v>750</v>
      </c>
      <c r="C447" s="529" t="s">
        <v>1363</v>
      </c>
      <c r="D447" s="530" t="s">
        <v>713</v>
      </c>
      <c r="E447" s="531" t="s">
        <v>13</v>
      </c>
      <c r="F447" s="532">
        <v>1</v>
      </c>
      <c r="G447" s="591">
        <v>86400.4</v>
      </c>
      <c r="H447" s="580">
        <f t="shared" si="16"/>
        <v>86400.4</v>
      </c>
      <c r="I447" s="508"/>
    </row>
    <row r="448" spans="1:9" s="461" customFormat="1" ht="51" x14ac:dyDescent="0.2">
      <c r="A448" s="527" t="s">
        <v>67</v>
      </c>
      <c r="B448" s="528" t="s">
        <v>751</v>
      </c>
      <c r="C448" s="529" t="s">
        <v>1364</v>
      </c>
      <c r="D448" s="530" t="s">
        <v>714</v>
      </c>
      <c r="E448" s="531" t="s">
        <v>13</v>
      </c>
      <c r="F448" s="532">
        <v>1</v>
      </c>
      <c r="G448" s="591">
        <v>1012.16</v>
      </c>
      <c r="H448" s="580">
        <f t="shared" si="16"/>
        <v>1012.16</v>
      </c>
      <c r="I448" s="508"/>
    </row>
    <row r="449" spans="1:9" s="461" customFormat="1" ht="51" x14ac:dyDescent="0.2">
      <c r="A449" s="527" t="s">
        <v>67</v>
      </c>
      <c r="B449" s="528" t="s">
        <v>752</v>
      </c>
      <c r="C449" s="529" t="s">
        <v>1365</v>
      </c>
      <c r="D449" s="530" t="s">
        <v>715</v>
      </c>
      <c r="E449" s="531" t="s">
        <v>13</v>
      </c>
      <c r="F449" s="532">
        <v>1</v>
      </c>
      <c r="G449" s="591">
        <v>1134.23</v>
      </c>
      <c r="H449" s="580">
        <f t="shared" si="16"/>
        <v>1134.23</v>
      </c>
      <c r="I449" s="508"/>
    </row>
    <row r="450" spans="1:9" s="461" customFormat="1" ht="51" x14ac:dyDescent="0.2">
      <c r="A450" s="527" t="s">
        <v>67</v>
      </c>
      <c r="B450" s="528" t="s">
        <v>753</v>
      </c>
      <c r="C450" s="529" t="s">
        <v>1366</v>
      </c>
      <c r="D450" s="530" t="s">
        <v>716</v>
      </c>
      <c r="E450" s="531" t="s">
        <v>13</v>
      </c>
      <c r="F450" s="532">
        <v>1</v>
      </c>
      <c r="G450" s="591">
        <v>483.9</v>
      </c>
      <c r="H450" s="580">
        <f t="shared" si="16"/>
        <v>483.9</v>
      </c>
      <c r="I450" s="508"/>
    </row>
    <row r="451" spans="1:9" s="461" customFormat="1" ht="51" x14ac:dyDescent="0.2">
      <c r="A451" s="502" t="s">
        <v>67</v>
      </c>
      <c r="B451" s="503" t="s">
        <v>754</v>
      </c>
      <c r="C451" s="519" t="s">
        <v>1367</v>
      </c>
      <c r="D451" s="505" t="s">
        <v>717</v>
      </c>
      <c r="E451" s="506" t="s">
        <v>13</v>
      </c>
      <c r="F451" s="507">
        <v>72</v>
      </c>
      <c r="G451" s="590">
        <v>169.06</v>
      </c>
      <c r="H451" s="568">
        <f t="shared" si="16"/>
        <v>12172.32</v>
      </c>
      <c r="I451" s="508"/>
    </row>
    <row r="452" spans="1:9" s="461" customFormat="1" ht="51" x14ac:dyDescent="0.2">
      <c r="A452" s="502" t="s">
        <v>67</v>
      </c>
      <c r="B452" s="503" t="s">
        <v>753</v>
      </c>
      <c r="C452" s="519" t="s">
        <v>1368</v>
      </c>
      <c r="D452" s="505" t="s">
        <v>716</v>
      </c>
      <c r="E452" s="506" t="s">
        <v>13</v>
      </c>
      <c r="F452" s="507">
        <v>18</v>
      </c>
      <c r="G452" s="590">
        <v>483.9</v>
      </c>
      <c r="H452" s="568">
        <f t="shared" ref="H452:H460" si="17">+F452*G452</f>
        <v>8710.2000000000007</v>
      </c>
      <c r="I452" s="508"/>
    </row>
    <row r="453" spans="1:9" s="461" customFormat="1" ht="25.5" x14ac:dyDescent="0.2">
      <c r="A453" s="502" t="s">
        <v>67</v>
      </c>
      <c r="B453" s="503" t="s">
        <v>492</v>
      </c>
      <c r="C453" s="519" t="s">
        <v>1369</v>
      </c>
      <c r="D453" s="505" t="s">
        <v>718</v>
      </c>
      <c r="E453" s="506" t="s">
        <v>13</v>
      </c>
      <c r="F453" s="507">
        <v>1</v>
      </c>
      <c r="G453" s="590">
        <v>421.7</v>
      </c>
      <c r="H453" s="568">
        <f t="shared" si="17"/>
        <v>421.7</v>
      </c>
      <c r="I453" s="508"/>
    </row>
    <row r="454" spans="1:9" s="461" customFormat="1" ht="51" x14ac:dyDescent="0.2">
      <c r="A454" s="502" t="s">
        <v>67</v>
      </c>
      <c r="B454" s="503" t="s">
        <v>494</v>
      </c>
      <c r="C454" s="519" t="s">
        <v>1370</v>
      </c>
      <c r="D454" s="505" t="s">
        <v>719</v>
      </c>
      <c r="E454" s="506" t="s">
        <v>13</v>
      </c>
      <c r="F454" s="507">
        <v>8</v>
      </c>
      <c r="G454" s="590">
        <v>552.89</v>
      </c>
      <c r="H454" s="568">
        <f t="shared" si="17"/>
        <v>4423.12</v>
      </c>
      <c r="I454" s="508"/>
    </row>
    <row r="455" spans="1:9" s="461" customFormat="1" ht="38.25" x14ac:dyDescent="0.2">
      <c r="A455" s="502" t="s">
        <v>67</v>
      </c>
      <c r="B455" s="503" t="s">
        <v>497</v>
      </c>
      <c r="C455" s="519" t="s">
        <v>1371</v>
      </c>
      <c r="D455" s="505" t="s">
        <v>720</v>
      </c>
      <c r="E455" s="506" t="s">
        <v>13</v>
      </c>
      <c r="F455" s="507">
        <v>3</v>
      </c>
      <c r="G455" s="590">
        <v>442.46</v>
      </c>
      <c r="H455" s="568">
        <f t="shared" si="17"/>
        <v>1327.38</v>
      </c>
      <c r="I455" s="508"/>
    </row>
    <row r="456" spans="1:9" s="461" customFormat="1" ht="25.5" x14ac:dyDescent="0.2">
      <c r="A456" s="502" t="s">
        <v>67</v>
      </c>
      <c r="B456" s="503" t="s">
        <v>755</v>
      </c>
      <c r="C456" s="519" t="s">
        <v>1372</v>
      </c>
      <c r="D456" s="505" t="s">
        <v>721</v>
      </c>
      <c r="E456" s="506" t="s">
        <v>13</v>
      </c>
      <c r="F456" s="507">
        <v>2</v>
      </c>
      <c r="G456" s="590">
        <v>1059.8499999999999</v>
      </c>
      <c r="H456" s="568">
        <f t="shared" si="17"/>
        <v>2119.6999999999998</v>
      </c>
      <c r="I456" s="508"/>
    </row>
    <row r="457" spans="1:9" s="461" customFormat="1" ht="25.5" x14ac:dyDescent="0.2">
      <c r="A457" s="502" t="s">
        <v>67</v>
      </c>
      <c r="B457" s="503" t="s">
        <v>756</v>
      </c>
      <c r="C457" s="519" t="s">
        <v>1373</v>
      </c>
      <c r="D457" s="505" t="s">
        <v>722</v>
      </c>
      <c r="E457" s="506" t="s">
        <v>13</v>
      </c>
      <c r="F457" s="507">
        <v>2</v>
      </c>
      <c r="G457" s="590">
        <v>446.13</v>
      </c>
      <c r="H457" s="568">
        <f t="shared" si="17"/>
        <v>892.26</v>
      </c>
      <c r="I457" s="508"/>
    </row>
    <row r="458" spans="1:9" s="461" customFormat="1" ht="25.5" x14ac:dyDescent="0.2">
      <c r="A458" s="502" t="s">
        <v>67</v>
      </c>
      <c r="B458" s="503" t="s">
        <v>757</v>
      </c>
      <c r="C458" s="519" t="s">
        <v>1374</v>
      </c>
      <c r="D458" s="505" t="s">
        <v>723</v>
      </c>
      <c r="E458" s="506" t="s">
        <v>13</v>
      </c>
      <c r="F458" s="507">
        <v>1</v>
      </c>
      <c r="G458" s="590">
        <v>3569.15</v>
      </c>
      <c r="H458" s="568">
        <f t="shared" si="17"/>
        <v>3569.15</v>
      </c>
      <c r="I458" s="508"/>
    </row>
    <row r="459" spans="1:9" s="461" customFormat="1" ht="51" x14ac:dyDescent="0.2">
      <c r="A459" s="502" t="s">
        <v>67</v>
      </c>
      <c r="B459" s="503" t="s">
        <v>758</v>
      </c>
      <c r="C459" s="519" t="s">
        <v>1375</v>
      </c>
      <c r="D459" s="505" t="s">
        <v>724</v>
      </c>
      <c r="E459" s="506" t="s">
        <v>13</v>
      </c>
      <c r="F459" s="507">
        <v>18</v>
      </c>
      <c r="G459" s="590">
        <v>1089.6099999999999</v>
      </c>
      <c r="H459" s="568">
        <f t="shared" si="17"/>
        <v>19612.98</v>
      </c>
      <c r="I459" s="508"/>
    </row>
    <row r="460" spans="1:9" s="461" customFormat="1" ht="25.5" x14ac:dyDescent="0.2">
      <c r="A460" s="502" t="s">
        <v>67</v>
      </c>
      <c r="B460" s="503" t="s">
        <v>759</v>
      </c>
      <c r="C460" s="519" t="s">
        <v>1376</v>
      </c>
      <c r="D460" s="505" t="s">
        <v>725</v>
      </c>
      <c r="E460" s="506" t="s">
        <v>13</v>
      </c>
      <c r="F460" s="507">
        <v>14</v>
      </c>
      <c r="G460" s="590">
        <v>561.97</v>
      </c>
      <c r="H460" s="568">
        <f t="shared" si="17"/>
        <v>7867.58</v>
      </c>
      <c r="I460" s="508"/>
    </row>
    <row r="461" spans="1:9" s="461" customFormat="1" x14ac:dyDescent="0.2">
      <c r="A461" s="502"/>
      <c r="B461" s="503"/>
      <c r="C461" s="523" t="s">
        <v>49</v>
      </c>
      <c r="D461" s="524" t="s">
        <v>251</v>
      </c>
      <c r="E461" s="525"/>
      <c r="F461" s="526"/>
      <c r="G461" s="578"/>
      <c r="H461" s="576"/>
      <c r="I461" s="508"/>
    </row>
    <row r="462" spans="1:9" s="461" customFormat="1" ht="51" x14ac:dyDescent="0.2">
      <c r="A462" s="502" t="s">
        <v>67</v>
      </c>
      <c r="B462" s="503" t="s">
        <v>219</v>
      </c>
      <c r="C462" s="519" t="s">
        <v>1377</v>
      </c>
      <c r="D462" s="505" t="s">
        <v>227</v>
      </c>
      <c r="E462" s="506" t="s">
        <v>164</v>
      </c>
      <c r="F462" s="507">
        <v>47</v>
      </c>
      <c r="G462" s="590">
        <v>38.33</v>
      </c>
      <c r="H462" s="568">
        <f t="shared" ref="H462:H473" si="18">+F462*G462</f>
        <v>1801.51</v>
      </c>
      <c r="I462" s="508"/>
    </row>
    <row r="463" spans="1:9" s="461" customFormat="1" ht="38.25" x14ac:dyDescent="0.2">
      <c r="A463" s="502" t="s">
        <v>199</v>
      </c>
      <c r="B463" s="503">
        <v>95787</v>
      </c>
      <c r="C463" s="519" t="s">
        <v>1378</v>
      </c>
      <c r="D463" s="505" t="s">
        <v>545</v>
      </c>
      <c r="E463" s="506" t="s">
        <v>13</v>
      </c>
      <c r="F463" s="507">
        <v>40</v>
      </c>
      <c r="G463" s="590">
        <v>35.08</v>
      </c>
      <c r="H463" s="568">
        <f t="shared" si="18"/>
        <v>1403.2</v>
      </c>
      <c r="I463" s="508"/>
    </row>
    <row r="464" spans="1:9" s="461" customFormat="1" ht="25.5" x14ac:dyDescent="0.2">
      <c r="A464" s="502" t="s">
        <v>199</v>
      </c>
      <c r="B464" s="503">
        <v>95789</v>
      </c>
      <c r="C464" s="519" t="s">
        <v>1379</v>
      </c>
      <c r="D464" s="505" t="s">
        <v>546</v>
      </c>
      <c r="E464" s="506" t="s">
        <v>13</v>
      </c>
      <c r="F464" s="507">
        <v>72</v>
      </c>
      <c r="G464" s="590">
        <v>47.11</v>
      </c>
      <c r="H464" s="568">
        <f t="shared" si="18"/>
        <v>3391.92</v>
      </c>
      <c r="I464" s="508"/>
    </row>
    <row r="465" spans="1:9" s="461" customFormat="1" ht="25.5" x14ac:dyDescent="0.2">
      <c r="A465" s="502" t="s">
        <v>199</v>
      </c>
      <c r="B465" s="503">
        <v>91939</v>
      </c>
      <c r="C465" s="519" t="s">
        <v>1380</v>
      </c>
      <c r="D465" s="505" t="s">
        <v>547</v>
      </c>
      <c r="E465" s="506" t="s">
        <v>13</v>
      </c>
      <c r="F465" s="507">
        <v>95</v>
      </c>
      <c r="G465" s="590">
        <v>43.95</v>
      </c>
      <c r="H465" s="568">
        <f t="shared" si="18"/>
        <v>4175.25</v>
      </c>
      <c r="I465" s="508"/>
    </row>
    <row r="466" spans="1:9" s="461" customFormat="1" ht="25.5" x14ac:dyDescent="0.2">
      <c r="A466" s="502" t="s">
        <v>67</v>
      </c>
      <c r="B466" s="503" t="s">
        <v>266</v>
      </c>
      <c r="C466" s="519" t="s">
        <v>1381</v>
      </c>
      <c r="D466" s="505" t="s">
        <v>286</v>
      </c>
      <c r="E466" s="506" t="s">
        <v>13</v>
      </c>
      <c r="F466" s="507">
        <v>38</v>
      </c>
      <c r="G466" s="590">
        <v>105.87</v>
      </c>
      <c r="H466" s="568">
        <f t="shared" si="18"/>
        <v>4023.06</v>
      </c>
      <c r="I466" s="508"/>
    </row>
    <row r="467" spans="1:9" s="461" customFormat="1" ht="38.25" x14ac:dyDescent="0.2">
      <c r="A467" s="502" t="s">
        <v>67</v>
      </c>
      <c r="B467" s="503" t="s">
        <v>260</v>
      </c>
      <c r="C467" s="519" t="s">
        <v>1382</v>
      </c>
      <c r="D467" s="505" t="s">
        <v>280</v>
      </c>
      <c r="E467" s="506" t="s">
        <v>13</v>
      </c>
      <c r="F467" s="507">
        <v>25</v>
      </c>
      <c r="G467" s="590">
        <v>690.05</v>
      </c>
      <c r="H467" s="568">
        <f t="shared" si="18"/>
        <v>17251.25</v>
      </c>
      <c r="I467" s="508"/>
    </row>
    <row r="468" spans="1:9" s="461" customFormat="1" ht="38.25" x14ac:dyDescent="0.2">
      <c r="A468" s="502" t="s">
        <v>67</v>
      </c>
      <c r="B468" s="503" t="s">
        <v>259</v>
      </c>
      <c r="C468" s="519" t="s">
        <v>1383</v>
      </c>
      <c r="D468" s="505" t="s">
        <v>279</v>
      </c>
      <c r="E468" s="506" t="s">
        <v>13</v>
      </c>
      <c r="F468" s="507">
        <v>25</v>
      </c>
      <c r="G468" s="590">
        <v>742.64</v>
      </c>
      <c r="H468" s="568">
        <f t="shared" si="18"/>
        <v>18566</v>
      </c>
      <c r="I468" s="508"/>
    </row>
    <row r="469" spans="1:9" s="461" customFormat="1" ht="25.5" x14ac:dyDescent="0.2">
      <c r="A469" s="502" t="s">
        <v>67</v>
      </c>
      <c r="B469" s="503" t="s">
        <v>264</v>
      </c>
      <c r="C469" s="519" t="s">
        <v>1384</v>
      </c>
      <c r="D469" s="505" t="s">
        <v>284</v>
      </c>
      <c r="E469" s="506" t="s">
        <v>13</v>
      </c>
      <c r="F469" s="507">
        <v>25</v>
      </c>
      <c r="G469" s="590">
        <v>244.3</v>
      </c>
      <c r="H469" s="568">
        <f t="shared" si="18"/>
        <v>6107.5</v>
      </c>
      <c r="I469" s="508"/>
    </row>
    <row r="470" spans="1:9" s="461" customFormat="1" ht="38.25" x14ac:dyDescent="0.2">
      <c r="A470" s="502" t="s">
        <v>67</v>
      </c>
      <c r="B470" s="503" t="s">
        <v>262</v>
      </c>
      <c r="C470" s="519" t="s">
        <v>1385</v>
      </c>
      <c r="D470" s="505" t="s">
        <v>282</v>
      </c>
      <c r="E470" s="506" t="s">
        <v>13</v>
      </c>
      <c r="F470" s="507">
        <v>25</v>
      </c>
      <c r="G470" s="590">
        <v>2095.64</v>
      </c>
      <c r="H470" s="568">
        <f t="shared" si="18"/>
        <v>52391</v>
      </c>
      <c r="I470" s="508"/>
    </row>
    <row r="471" spans="1:9" s="461" customFormat="1" x14ac:dyDescent="0.2">
      <c r="A471" s="502" t="s">
        <v>67</v>
      </c>
      <c r="B471" s="503" t="s">
        <v>265</v>
      </c>
      <c r="C471" s="519" t="s">
        <v>1386</v>
      </c>
      <c r="D471" s="505" t="s">
        <v>285</v>
      </c>
      <c r="E471" s="506" t="s">
        <v>13</v>
      </c>
      <c r="F471" s="507">
        <v>25</v>
      </c>
      <c r="G471" s="590">
        <v>83.62</v>
      </c>
      <c r="H471" s="568">
        <f t="shared" si="18"/>
        <v>2090.5</v>
      </c>
      <c r="I471" s="508"/>
    </row>
    <row r="472" spans="1:9" s="461" customFormat="1" ht="38.25" x14ac:dyDescent="0.2">
      <c r="A472" s="502" t="s">
        <v>67</v>
      </c>
      <c r="B472" s="503" t="s">
        <v>261</v>
      </c>
      <c r="C472" s="519" t="s">
        <v>1387</v>
      </c>
      <c r="D472" s="505" t="s">
        <v>281</v>
      </c>
      <c r="E472" s="506" t="s">
        <v>13</v>
      </c>
      <c r="F472" s="507">
        <v>19</v>
      </c>
      <c r="G472" s="590">
        <v>85.09</v>
      </c>
      <c r="H472" s="568">
        <f t="shared" si="18"/>
        <v>1616.71</v>
      </c>
      <c r="I472" s="508"/>
    </row>
    <row r="473" spans="1:9" s="461" customFormat="1" ht="38.25" x14ac:dyDescent="0.2">
      <c r="A473" s="502" t="s">
        <v>67</v>
      </c>
      <c r="B473" s="503" t="s">
        <v>263</v>
      </c>
      <c r="C473" s="519" t="s">
        <v>1388</v>
      </c>
      <c r="D473" s="505" t="s">
        <v>283</v>
      </c>
      <c r="E473" s="506" t="s">
        <v>13</v>
      </c>
      <c r="F473" s="507">
        <v>19</v>
      </c>
      <c r="G473" s="590">
        <v>331.73</v>
      </c>
      <c r="H473" s="568">
        <f t="shared" si="18"/>
        <v>6302.87</v>
      </c>
      <c r="I473" s="508"/>
    </row>
    <row r="474" spans="1:9" s="461" customFormat="1" x14ac:dyDescent="0.2">
      <c r="A474" s="502"/>
      <c r="B474" s="503"/>
      <c r="C474" s="523" t="s">
        <v>50</v>
      </c>
      <c r="D474" s="524" t="s">
        <v>290</v>
      </c>
      <c r="E474" s="525"/>
      <c r="F474" s="526"/>
      <c r="G474" s="575"/>
      <c r="H474" s="576"/>
      <c r="I474" s="508"/>
    </row>
    <row r="475" spans="1:9" s="461" customFormat="1" ht="51" x14ac:dyDescent="0.2">
      <c r="A475" s="502" t="s">
        <v>67</v>
      </c>
      <c r="B475" s="503" t="s">
        <v>572</v>
      </c>
      <c r="C475" s="519" t="s">
        <v>1389</v>
      </c>
      <c r="D475" s="505" t="s">
        <v>579</v>
      </c>
      <c r="E475" s="506" t="s">
        <v>164</v>
      </c>
      <c r="F475" s="507">
        <v>22</v>
      </c>
      <c r="G475" s="590">
        <v>143.22999999999999</v>
      </c>
      <c r="H475" s="568">
        <f t="shared" ref="H475:H493" si="19">+F475*G475</f>
        <v>3151.06</v>
      </c>
      <c r="I475" s="508"/>
    </row>
    <row r="476" spans="1:9" s="461" customFormat="1" ht="25.5" x14ac:dyDescent="0.2">
      <c r="A476" s="502" t="s">
        <v>199</v>
      </c>
      <c r="B476" s="503">
        <v>91868</v>
      </c>
      <c r="C476" s="519" t="s">
        <v>1390</v>
      </c>
      <c r="D476" s="505" t="s">
        <v>580</v>
      </c>
      <c r="E476" s="506" t="s">
        <v>164</v>
      </c>
      <c r="F476" s="507">
        <v>112</v>
      </c>
      <c r="G476" s="590">
        <v>16.16</v>
      </c>
      <c r="H476" s="568">
        <f t="shared" si="19"/>
        <v>1809.92</v>
      </c>
      <c r="I476" s="508"/>
    </row>
    <row r="477" spans="1:9" s="461" customFormat="1" ht="25.5" x14ac:dyDescent="0.2">
      <c r="A477" s="502" t="s">
        <v>199</v>
      </c>
      <c r="B477" s="503">
        <v>91864</v>
      </c>
      <c r="C477" s="519" t="s">
        <v>1391</v>
      </c>
      <c r="D477" s="505" t="s">
        <v>505</v>
      </c>
      <c r="E477" s="506" t="s">
        <v>164</v>
      </c>
      <c r="F477" s="507">
        <v>72</v>
      </c>
      <c r="G477" s="590">
        <v>17.940000000000001</v>
      </c>
      <c r="H477" s="568">
        <f t="shared" si="19"/>
        <v>1291.68</v>
      </c>
      <c r="I477" s="508"/>
    </row>
    <row r="478" spans="1:9" s="461" customFormat="1" ht="51" x14ac:dyDescent="0.2">
      <c r="A478" s="502" t="s">
        <v>67</v>
      </c>
      <c r="B478" s="503" t="s">
        <v>573</v>
      </c>
      <c r="C478" s="519" t="s">
        <v>1392</v>
      </c>
      <c r="D478" s="505" t="s">
        <v>581</v>
      </c>
      <c r="E478" s="506" t="s">
        <v>164</v>
      </c>
      <c r="F478" s="507">
        <v>143</v>
      </c>
      <c r="G478" s="590">
        <v>114.85</v>
      </c>
      <c r="H478" s="568">
        <f t="shared" si="19"/>
        <v>16423.55</v>
      </c>
      <c r="I478" s="508"/>
    </row>
    <row r="479" spans="1:9" s="461" customFormat="1" ht="25.5" x14ac:dyDescent="0.2">
      <c r="A479" s="502" t="s">
        <v>67</v>
      </c>
      <c r="B479" s="503" t="s">
        <v>472</v>
      </c>
      <c r="C479" s="519" t="s">
        <v>1393</v>
      </c>
      <c r="D479" s="505" t="s">
        <v>507</v>
      </c>
      <c r="E479" s="506" t="s">
        <v>13</v>
      </c>
      <c r="F479" s="507">
        <v>85</v>
      </c>
      <c r="G479" s="590">
        <v>36.700000000000003</v>
      </c>
      <c r="H479" s="568">
        <f t="shared" si="19"/>
        <v>3119.5</v>
      </c>
      <c r="I479" s="508"/>
    </row>
    <row r="480" spans="1:9" s="461" customFormat="1" ht="25.5" x14ac:dyDescent="0.2">
      <c r="A480" s="502" t="s">
        <v>67</v>
      </c>
      <c r="B480" s="503" t="s">
        <v>473</v>
      </c>
      <c r="C480" s="519" t="s">
        <v>1394</v>
      </c>
      <c r="D480" s="505" t="s">
        <v>508</v>
      </c>
      <c r="E480" s="506" t="s">
        <v>13</v>
      </c>
      <c r="F480" s="507">
        <v>15</v>
      </c>
      <c r="G480" s="590">
        <v>35.47</v>
      </c>
      <c r="H480" s="568">
        <f t="shared" si="19"/>
        <v>532.04999999999995</v>
      </c>
      <c r="I480" s="508"/>
    </row>
    <row r="481" spans="1:9" s="461" customFormat="1" x14ac:dyDescent="0.2">
      <c r="A481" s="502" t="s">
        <v>67</v>
      </c>
      <c r="B481" s="503" t="s">
        <v>767</v>
      </c>
      <c r="C481" s="519" t="s">
        <v>1395</v>
      </c>
      <c r="D481" s="505" t="s">
        <v>585</v>
      </c>
      <c r="E481" s="506" t="s">
        <v>13</v>
      </c>
      <c r="F481" s="507">
        <v>273</v>
      </c>
      <c r="G481" s="590">
        <v>16.46</v>
      </c>
      <c r="H481" s="568">
        <f t="shared" si="19"/>
        <v>4493.58</v>
      </c>
      <c r="I481" s="508"/>
    </row>
    <row r="482" spans="1:9" s="461" customFormat="1" x14ac:dyDescent="0.2">
      <c r="A482" s="502" t="s">
        <v>67</v>
      </c>
      <c r="B482" s="503" t="s">
        <v>578</v>
      </c>
      <c r="C482" s="519" t="s">
        <v>1396</v>
      </c>
      <c r="D482" s="505" t="s">
        <v>593</v>
      </c>
      <c r="E482" s="506" t="s">
        <v>13</v>
      </c>
      <c r="F482" s="507">
        <v>33</v>
      </c>
      <c r="G482" s="590">
        <v>15.86</v>
      </c>
      <c r="H482" s="568">
        <f t="shared" si="19"/>
        <v>523.38</v>
      </c>
      <c r="I482" s="508"/>
    </row>
    <row r="483" spans="1:9" s="461" customFormat="1" ht="51" x14ac:dyDescent="0.2">
      <c r="A483" s="502" t="s">
        <v>199</v>
      </c>
      <c r="B483" s="503">
        <v>98307</v>
      </c>
      <c r="C483" s="519" t="s">
        <v>1397</v>
      </c>
      <c r="D483" s="505" t="s">
        <v>760</v>
      </c>
      <c r="E483" s="506" t="s">
        <v>13</v>
      </c>
      <c r="F483" s="507">
        <v>21</v>
      </c>
      <c r="G483" s="590">
        <v>45.99</v>
      </c>
      <c r="H483" s="568">
        <f t="shared" si="19"/>
        <v>965.79</v>
      </c>
      <c r="I483" s="508"/>
    </row>
    <row r="484" spans="1:9" s="461" customFormat="1" ht="63.75" x14ac:dyDescent="0.2">
      <c r="A484" s="502" t="s">
        <v>67</v>
      </c>
      <c r="B484" s="503" t="s">
        <v>291</v>
      </c>
      <c r="C484" s="519" t="s">
        <v>1398</v>
      </c>
      <c r="D484" s="505" t="s">
        <v>293</v>
      </c>
      <c r="E484" s="506" t="s">
        <v>13</v>
      </c>
      <c r="F484" s="507">
        <v>9</v>
      </c>
      <c r="G484" s="590">
        <v>529.23</v>
      </c>
      <c r="H484" s="568">
        <f t="shared" si="19"/>
        <v>4763.07</v>
      </c>
      <c r="I484" s="508"/>
    </row>
    <row r="485" spans="1:9" s="461" customFormat="1" ht="25.5" x14ac:dyDescent="0.2">
      <c r="A485" s="502" t="s">
        <v>67</v>
      </c>
      <c r="B485" s="503" t="s">
        <v>577</v>
      </c>
      <c r="C485" s="519" t="s">
        <v>1399</v>
      </c>
      <c r="D485" s="505" t="s">
        <v>591</v>
      </c>
      <c r="E485" s="506" t="s">
        <v>13</v>
      </c>
      <c r="F485" s="507">
        <v>200</v>
      </c>
      <c r="G485" s="590">
        <v>13.81</v>
      </c>
      <c r="H485" s="568">
        <f t="shared" si="19"/>
        <v>2762</v>
      </c>
      <c r="I485" s="508"/>
    </row>
    <row r="486" spans="1:9" s="461" customFormat="1" ht="51" x14ac:dyDescent="0.2">
      <c r="A486" s="502" t="s">
        <v>67</v>
      </c>
      <c r="B486" s="503" t="s">
        <v>660</v>
      </c>
      <c r="C486" s="519" t="s">
        <v>1400</v>
      </c>
      <c r="D486" s="505" t="s">
        <v>667</v>
      </c>
      <c r="E486" s="506" t="s">
        <v>13</v>
      </c>
      <c r="F486" s="507">
        <v>143</v>
      </c>
      <c r="G486" s="590">
        <v>79.180000000000007</v>
      </c>
      <c r="H486" s="568">
        <f t="shared" si="19"/>
        <v>11322.74</v>
      </c>
      <c r="I486" s="508"/>
    </row>
    <row r="487" spans="1:9" s="461" customFormat="1" x14ac:dyDescent="0.2">
      <c r="A487" s="502" t="s">
        <v>199</v>
      </c>
      <c r="B487" s="503">
        <v>98307</v>
      </c>
      <c r="C487" s="519" t="s">
        <v>1401</v>
      </c>
      <c r="D487" s="505" t="s">
        <v>761</v>
      </c>
      <c r="E487" s="506" t="s">
        <v>13</v>
      </c>
      <c r="F487" s="507">
        <v>34</v>
      </c>
      <c r="G487" s="590">
        <v>45.99</v>
      </c>
      <c r="H487" s="568">
        <f t="shared" si="19"/>
        <v>1563.66</v>
      </c>
      <c r="I487" s="508"/>
    </row>
    <row r="488" spans="1:9" s="461" customFormat="1" ht="63.75" x14ac:dyDescent="0.2">
      <c r="A488" s="502" t="s">
        <v>67</v>
      </c>
      <c r="B488" s="503" t="s">
        <v>768</v>
      </c>
      <c r="C488" s="519" t="s">
        <v>1402</v>
      </c>
      <c r="D488" s="505" t="s">
        <v>762</v>
      </c>
      <c r="E488" s="506" t="s">
        <v>13</v>
      </c>
      <c r="F488" s="507">
        <v>16</v>
      </c>
      <c r="G488" s="590">
        <v>59.41</v>
      </c>
      <c r="H488" s="568">
        <f t="shared" si="19"/>
        <v>950.56</v>
      </c>
      <c r="I488" s="508"/>
    </row>
    <row r="489" spans="1:9" s="461" customFormat="1" ht="38.25" x14ac:dyDescent="0.2">
      <c r="A489" s="502" t="s">
        <v>67</v>
      </c>
      <c r="B489" s="503" t="s">
        <v>212</v>
      </c>
      <c r="C489" s="519" t="s">
        <v>1403</v>
      </c>
      <c r="D489" s="505" t="s">
        <v>216</v>
      </c>
      <c r="E489" s="506" t="s">
        <v>13</v>
      </c>
      <c r="F489" s="507">
        <v>49</v>
      </c>
      <c r="G489" s="590">
        <v>92.7</v>
      </c>
      <c r="H489" s="568">
        <f t="shared" si="19"/>
        <v>4542.3</v>
      </c>
      <c r="I489" s="508"/>
    </row>
    <row r="490" spans="1:9" s="461" customFormat="1" ht="25.5" x14ac:dyDescent="0.2">
      <c r="A490" s="502" t="s">
        <v>199</v>
      </c>
      <c r="B490" s="503">
        <v>91893</v>
      </c>
      <c r="C490" s="519" t="s">
        <v>1404</v>
      </c>
      <c r="D490" s="505" t="s">
        <v>763</v>
      </c>
      <c r="E490" s="506" t="s">
        <v>13</v>
      </c>
      <c r="F490" s="507">
        <v>3</v>
      </c>
      <c r="G490" s="590">
        <v>23.19</v>
      </c>
      <c r="H490" s="568">
        <f t="shared" si="19"/>
        <v>69.569999999999993</v>
      </c>
      <c r="I490" s="508"/>
    </row>
    <row r="491" spans="1:9" s="461" customFormat="1" ht="38.25" x14ac:dyDescent="0.2">
      <c r="A491" s="502" t="s">
        <v>199</v>
      </c>
      <c r="B491" s="503">
        <v>91893</v>
      </c>
      <c r="C491" s="519" t="s">
        <v>1405</v>
      </c>
      <c r="D491" s="505" t="s">
        <v>764</v>
      </c>
      <c r="E491" s="506" t="s">
        <v>13</v>
      </c>
      <c r="F491" s="507">
        <v>32</v>
      </c>
      <c r="G491" s="590">
        <v>23.19</v>
      </c>
      <c r="H491" s="568">
        <f t="shared" si="19"/>
        <v>742.08</v>
      </c>
      <c r="I491" s="508"/>
    </row>
    <row r="492" spans="1:9" s="461" customFormat="1" ht="38.25" x14ac:dyDescent="0.2">
      <c r="A492" s="502" t="s">
        <v>199</v>
      </c>
      <c r="B492" s="503">
        <v>91941</v>
      </c>
      <c r="C492" s="519" t="s">
        <v>1406</v>
      </c>
      <c r="D492" s="505" t="s">
        <v>765</v>
      </c>
      <c r="E492" s="506" t="s">
        <v>13</v>
      </c>
      <c r="F492" s="507">
        <v>18</v>
      </c>
      <c r="G492" s="590">
        <v>15.8</v>
      </c>
      <c r="H492" s="568">
        <f t="shared" si="19"/>
        <v>284.39999999999998</v>
      </c>
      <c r="I492" s="508"/>
    </row>
    <row r="493" spans="1:9" s="461" customFormat="1" ht="25.5" x14ac:dyDescent="0.2">
      <c r="A493" s="502" t="s">
        <v>67</v>
      </c>
      <c r="B493" s="503" t="s">
        <v>769</v>
      </c>
      <c r="C493" s="519" t="s">
        <v>1407</v>
      </c>
      <c r="D493" s="505" t="s">
        <v>766</v>
      </c>
      <c r="E493" s="506" t="s">
        <v>13</v>
      </c>
      <c r="F493" s="507">
        <v>8</v>
      </c>
      <c r="G493" s="590">
        <v>19.91</v>
      </c>
      <c r="H493" s="568">
        <f t="shared" si="19"/>
        <v>159.28</v>
      </c>
      <c r="I493" s="508"/>
    </row>
    <row r="494" spans="1:9" s="461" customFormat="1" x14ac:dyDescent="0.2">
      <c r="A494" s="502"/>
      <c r="B494" s="503"/>
      <c r="C494" s="523" t="s">
        <v>51</v>
      </c>
      <c r="D494" s="524" t="s">
        <v>770</v>
      </c>
      <c r="E494" s="525"/>
      <c r="F494" s="526"/>
      <c r="G494" s="575"/>
      <c r="H494" s="576"/>
      <c r="I494" s="508"/>
    </row>
    <row r="495" spans="1:9" s="461" customFormat="1" x14ac:dyDescent="0.2">
      <c r="A495" s="502"/>
      <c r="B495" s="503"/>
      <c r="C495" s="523" t="s">
        <v>1408</v>
      </c>
      <c r="D495" s="524" t="s">
        <v>771</v>
      </c>
      <c r="E495" s="525"/>
      <c r="F495" s="526"/>
      <c r="G495" s="575"/>
      <c r="H495" s="576"/>
      <c r="I495" s="508"/>
    </row>
    <row r="496" spans="1:9" s="461" customFormat="1" x14ac:dyDescent="0.2">
      <c r="A496" s="527" t="s">
        <v>67</v>
      </c>
      <c r="B496" s="528" t="s">
        <v>774</v>
      </c>
      <c r="C496" s="529" t="s">
        <v>1409</v>
      </c>
      <c r="D496" s="530" t="s">
        <v>772</v>
      </c>
      <c r="E496" s="531" t="s">
        <v>13</v>
      </c>
      <c r="F496" s="532">
        <v>2</v>
      </c>
      <c r="G496" s="591">
        <v>95590.22</v>
      </c>
      <c r="H496" s="580">
        <v>191183.04</v>
      </c>
      <c r="I496" s="508"/>
    </row>
    <row r="497" spans="1:9" s="461" customFormat="1" x14ac:dyDescent="0.2">
      <c r="A497" s="527" t="s">
        <v>67</v>
      </c>
      <c r="B497" s="528" t="s">
        <v>775</v>
      </c>
      <c r="C497" s="529" t="s">
        <v>1410</v>
      </c>
      <c r="D497" s="530" t="s">
        <v>773</v>
      </c>
      <c r="E497" s="531" t="s">
        <v>13</v>
      </c>
      <c r="F497" s="532">
        <v>1</v>
      </c>
      <c r="G497" s="591">
        <v>15571.86</v>
      </c>
      <c r="H497" s="580">
        <v>15573.16</v>
      </c>
      <c r="I497" s="508"/>
    </row>
    <row r="498" spans="1:9" s="461" customFormat="1" x14ac:dyDescent="0.2">
      <c r="A498" s="502"/>
      <c r="B498" s="503"/>
      <c r="C498" s="523" t="s">
        <v>1411</v>
      </c>
      <c r="D498" s="524" t="s">
        <v>776</v>
      </c>
      <c r="E498" s="525"/>
      <c r="F498" s="526"/>
      <c r="G498" s="575"/>
      <c r="H498" s="576"/>
      <c r="I498" s="508"/>
    </row>
    <row r="499" spans="1:9" s="461" customFormat="1" x14ac:dyDescent="0.2">
      <c r="A499" s="527" t="s">
        <v>67</v>
      </c>
      <c r="B499" s="528" t="s">
        <v>785</v>
      </c>
      <c r="C499" s="529" t="s">
        <v>1412</v>
      </c>
      <c r="D499" s="530" t="s">
        <v>777</v>
      </c>
      <c r="E499" s="531" t="s">
        <v>13</v>
      </c>
      <c r="F499" s="532">
        <v>2</v>
      </c>
      <c r="G499" s="591">
        <v>6932.01</v>
      </c>
      <c r="H499" s="580">
        <f t="shared" ref="H499:H523" si="20">+F499*G499</f>
        <v>13864.02</v>
      </c>
      <c r="I499" s="508"/>
    </row>
    <row r="500" spans="1:9" s="461" customFormat="1" x14ac:dyDescent="0.2">
      <c r="A500" s="527" t="s">
        <v>67</v>
      </c>
      <c r="B500" s="528" t="s">
        <v>786</v>
      </c>
      <c r="C500" s="529" t="s">
        <v>1413</v>
      </c>
      <c r="D500" s="530" t="s">
        <v>778</v>
      </c>
      <c r="E500" s="531" t="s">
        <v>13</v>
      </c>
      <c r="F500" s="532">
        <v>6</v>
      </c>
      <c r="G500" s="591">
        <v>7312.01</v>
      </c>
      <c r="H500" s="580">
        <f t="shared" si="20"/>
        <v>43872.06</v>
      </c>
      <c r="I500" s="508"/>
    </row>
    <row r="501" spans="1:9" s="461" customFormat="1" x14ac:dyDescent="0.2">
      <c r="A501" s="527" t="s">
        <v>67</v>
      </c>
      <c r="B501" s="528" t="s">
        <v>787</v>
      </c>
      <c r="C501" s="529" t="s">
        <v>1414</v>
      </c>
      <c r="D501" s="530" t="s">
        <v>779</v>
      </c>
      <c r="E501" s="531" t="s">
        <v>13</v>
      </c>
      <c r="F501" s="532">
        <v>1</v>
      </c>
      <c r="G501" s="591">
        <v>5045.42</v>
      </c>
      <c r="H501" s="580">
        <f t="shared" si="20"/>
        <v>5045.42</v>
      </c>
      <c r="I501" s="508"/>
    </row>
    <row r="502" spans="1:9" s="461" customFormat="1" x14ac:dyDescent="0.2">
      <c r="A502" s="527" t="s">
        <v>67</v>
      </c>
      <c r="B502" s="528" t="s">
        <v>788</v>
      </c>
      <c r="C502" s="529" t="s">
        <v>1415</v>
      </c>
      <c r="D502" s="530" t="s">
        <v>780</v>
      </c>
      <c r="E502" s="531" t="s">
        <v>13</v>
      </c>
      <c r="F502" s="532">
        <v>2</v>
      </c>
      <c r="G502" s="591">
        <v>4145.84</v>
      </c>
      <c r="H502" s="580">
        <f t="shared" si="20"/>
        <v>8291.68</v>
      </c>
      <c r="I502" s="508"/>
    </row>
    <row r="503" spans="1:9" s="461" customFormat="1" x14ac:dyDescent="0.2">
      <c r="A503" s="527" t="s">
        <v>67</v>
      </c>
      <c r="B503" s="528" t="s">
        <v>789</v>
      </c>
      <c r="C503" s="529" t="s">
        <v>1416</v>
      </c>
      <c r="D503" s="530" t="s">
        <v>781</v>
      </c>
      <c r="E503" s="531" t="s">
        <v>13</v>
      </c>
      <c r="F503" s="532">
        <v>1</v>
      </c>
      <c r="G503" s="591">
        <v>3962.42</v>
      </c>
      <c r="H503" s="580">
        <f t="shared" si="20"/>
        <v>3962.42</v>
      </c>
      <c r="I503" s="508"/>
    </row>
    <row r="504" spans="1:9" s="461" customFormat="1" x14ac:dyDescent="0.2">
      <c r="A504" s="527" t="s">
        <v>67</v>
      </c>
      <c r="B504" s="528" t="s">
        <v>790</v>
      </c>
      <c r="C504" s="529" t="s">
        <v>1417</v>
      </c>
      <c r="D504" s="530" t="s">
        <v>782</v>
      </c>
      <c r="E504" s="531" t="s">
        <v>13</v>
      </c>
      <c r="F504" s="532">
        <v>2</v>
      </c>
      <c r="G504" s="591">
        <v>4997.82</v>
      </c>
      <c r="H504" s="580">
        <f t="shared" si="20"/>
        <v>9995.64</v>
      </c>
      <c r="I504" s="508"/>
    </row>
    <row r="505" spans="1:9" s="461" customFormat="1" x14ac:dyDescent="0.2">
      <c r="A505" s="527" t="s">
        <v>67</v>
      </c>
      <c r="B505" s="528" t="s">
        <v>791</v>
      </c>
      <c r="C505" s="529" t="s">
        <v>1418</v>
      </c>
      <c r="D505" s="530" t="s">
        <v>783</v>
      </c>
      <c r="E505" s="531" t="s">
        <v>13</v>
      </c>
      <c r="F505" s="532">
        <v>1</v>
      </c>
      <c r="G505" s="591">
        <v>5143.38</v>
      </c>
      <c r="H505" s="580">
        <f t="shared" si="20"/>
        <v>5143.38</v>
      </c>
      <c r="I505" s="508"/>
    </row>
    <row r="506" spans="1:9" s="461" customFormat="1" x14ac:dyDescent="0.2">
      <c r="A506" s="527" t="s">
        <v>67</v>
      </c>
      <c r="B506" s="528" t="s">
        <v>792</v>
      </c>
      <c r="C506" s="529" t="s">
        <v>1419</v>
      </c>
      <c r="D506" s="530" t="s">
        <v>784</v>
      </c>
      <c r="E506" s="531" t="s">
        <v>13</v>
      </c>
      <c r="F506" s="532">
        <v>1</v>
      </c>
      <c r="G506" s="591">
        <v>6399.38</v>
      </c>
      <c r="H506" s="580">
        <f t="shared" si="20"/>
        <v>6399.38</v>
      </c>
      <c r="I506" s="508"/>
    </row>
    <row r="507" spans="1:9" s="461" customFormat="1" x14ac:dyDescent="0.2">
      <c r="A507" s="502"/>
      <c r="B507" s="503"/>
      <c r="C507" s="523" t="s">
        <v>1420</v>
      </c>
      <c r="D507" s="524" t="s">
        <v>793</v>
      </c>
      <c r="E507" s="525"/>
      <c r="F507" s="526"/>
      <c r="G507" s="575"/>
      <c r="H507" s="576"/>
      <c r="I507" s="508"/>
    </row>
    <row r="508" spans="1:9" s="461" customFormat="1" ht="25.5" x14ac:dyDescent="0.2">
      <c r="A508" s="527" t="s">
        <v>67</v>
      </c>
      <c r="B508" s="528" t="s">
        <v>799</v>
      </c>
      <c r="C508" s="529" t="s">
        <v>1421</v>
      </c>
      <c r="D508" s="530" t="s">
        <v>794</v>
      </c>
      <c r="E508" s="531" t="s">
        <v>63</v>
      </c>
      <c r="F508" s="532">
        <v>1</v>
      </c>
      <c r="G508" s="591">
        <v>7937.07</v>
      </c>
      <c r="H508" s="580">
        <f t="shared" si="20"/>
        <v>7937.07</v>
      </c>
      <c r="I508" s="508"/>
    </row>
    <row r="509" spans="1:9" s="461" customFormat="1" ht="25.5" x14ac:dyDescent="0.2">
      <c r="A509" s="527" t="s">
        <v>67</v>
      </c>
      <c r="B509" s="528" t="s">
        <v>800</v>
      </c>
      <c r="C509" s="529" t="s">
        <v>1422</v>
      </c>
      <c r="D509" s="530" t="s">
        <v>795</v>
      </c>
      <c r="E509" s="531" t="s">
        <v>63</v>
      </c>
      <c r="F509" s="532">
        <v>1</v>
      </c>
      <c r="G509" s="591">
        <v>7937.07</v>
      </c>
      <c r="H509" s="580">
        <f t="shared" si="20"/>
        <v>7937.07</v>
      </c>
      <c r="I509" s="508"/>
    </row>
    <row r="510" spans="1:9" s="461" customFormat="1" ht="25.5" x14ac:dyDescent="0.2">
      <c r="A510" s="527" t="s">
        <v>67</v>
      </c>
      <c r="B510" s="528" t="s">
        <v>801</v>
      </c>
      <c r="C510" s="529" t="s">
        <v>1423</v>
      </c>
      <c r="D510" s="530" t="s">
        <v>796</v>
      </c>
      <c r="E510" s="531" t="s">
        <v>63</v>
      </c>
      <c r="F510" s="532">
        <v>2</v>
      </c>
      <c r="G510" s="591">
        <v>4772.18</v>
      </c>
      <c r="H510" s="580">
        <f t="shared" si="20"/>
        <v>9544.36</v>
      </c>
      <c r="I510" s="508"/>
    </row>
    <row r="511" spans="1:9" s="461" customFormat="1" x14ac:dyDescent="0.2">
      <c r="A511" s="527" t="s">
        <v>67</v>
      </c>
      <c r="B511" s="528" t="s">
        <v>802</v>
      </c>
      <c r="C511" s="529" t="s">
        <v>1424</v>
      </c>
      <c r="D511" s="530" t="s">
        <v>797</v>
      </c>
      <c r="E511" s="531" t="s">
        <v>63</v>
      </c>
      <c r="F511" s="532">
        <v>1</v>
      </c>
      <c r="G511" s="591">
        <v>272.02</v>
      </c>
      <c r="H511" s="580">
        <f t="shared" si="20"/>
        <v>272.02</v>
      </c>
      <c r="I511" s="508"/>
    </row>
    <row r="512" spans="1:9" s="461" customFormat="1" x14ac:dyDescent="0.2">
      <c r="A512" s="527" t="s">
        <v>67</v>
      </c>
      <c r="B512" s="528" t="s">
        <v>803</v>
      </c>
      <c r="C512" s="529" t="s">
        <v>1425</v>
      </c>
      <c r="D512" s="530" t="s">
        <v>798</v>
      </c>
      <c r="E512" s="531" t="s">
        <v>63</v>
      </c>
      <c r="F512" s="532">
        <v>4</v>
      </c>
      <c r="G512" s="591">
        <v>300.36</v>
      </c>
      <c r="H512" s="580">
        <f t="shared" si="20"/>
        <v>1201.44</v>
      </c>
      <c r="I512" s="508"/>
    </row>
    <row r="513" spans="1:9" s="461" customFormat="1" x14ac:dyDescent="0.2">
      <c r="A513" s="502"/>
      <c r="B513" s="503"/>
      <c r="C513" s="523" t="s">
        <v>1426</v>
      </c>
      <c r="D513" s="524" t="s">
        <v>804</v>
      </c>
      <c r="E513" s="525"/>
      <c r="F513" s="526"/>
      <c r="G513" s="575"/>
      <c r="H513" s="576"/>
      <c r="I513" s="508"/>
    </row>
    <row r="514" spans="1:9" s="461" customFormat="1" ht="51" x14ac:dyDescent="0.2">
      <c r="A514" s="502" t="s">
        <v>67</v>
      </c>
      <c r="B514" s="503" t="s">
        <v>809</v>
      </c>
      <c r="C514" s="519" t="s">
        <v>1427</v>
      </c>
      <c r="D514" s="505" t="s">
        <v>805</v>
      </c>
      <c r="E514" s="506" t="s">
        <v>64</v>
      </c>
      <c r="F514" s="507">
        <v>135</v>
      </c>
      <c r="G514" s="590">
        <v>57.26</v>
      </c>
      <c r="H514" s="568">
        <f t="shared" si="20"/>
        <v>7730.1</v>
      </c>
      <c r="I514" s="508"/>
    </row>
    <row r="515" spans="1:9" s="461" customFormat="1" x14ac:dyDescent="0.2">
      <c r="A515" s="502" t="s">
        <v>67</v>
      </c>
      <c r="B515" s="503" t="s">
        <v>810</v>
      </c>
      <c r="C515" s="519" t="s">
        <v>1428</v>
      </c>
      <c r="D515" s="505" t="s">
        <v>806</v>
      </c>
      <c r="E515" s="506" t="s">
        <v>164</v>
      </c>
      <c r="F515" s="507">
        <v>36</v>
      </c>
      <c r="G515" s="590">
        <v>56.29</v>
      </c>
      <c r="H515" s="568">
        <f t="shared" si="20"/>
        <v>2026.44</v>
      </c>
      <c r="I515" s="508"/>
    </row>
    <row r="516" spans="1:9" s="461" customFormat="1" x14ac:dyDescent="0.2">
      <c r="A516" s="502" t="s">
        <v>67</v>
      </c>
      <c r="B516" s="503" t="s">
        <v>811</v>
      </c>
      <c r="C516" s="519" t="s">
        <v>1429</v>
      </c>
      <c r="D516" s="505" t="s">
        <v>807</v>
      </c>
      <c r="E516" s="506" t="s">
        <v>808</v>
      </c>
      <c r="F516" s="507">
        <v>12</v>
      </c>
      <c r="G516" s="590">
        <v>294.08</v>
      </c>
      <c r="H516" s="568">
        <f t="shared" si="20"/>
        <v>3528.96</v>
      </c>
      <c r="I516" s="508"/>
    </row>
    <row r="517" spans="1:9" s="461" customFormat="1" x14ac:dyDescent="0.2">
      <c r="A517" s="502"/>
      <c r="B517" s="503"/>
      <c r="C517" s="523" t="s">
        <v>1430</v>
      </c>
      <c r="D517" s="524" t="s">
        <v>812</v>
      </c>
      <c r="E517" s="525"/>
      <c r="F517" s="526"/>
      <c r="G517" s="575"/>
      <c r="H517" s="576"/>
      <c r="I517" s="508"/>
    </row>
    <row r="518" spans="1:9" s="461" customFormat="1" ht="38.25" x14ac:dyDescent="0.2">
      <c r="A518" s="502" t="s">
        <v>67</v>
      </c>
      <c r="B518" s="503" t="s">
        <v>816</v>
      </c>
      <c r="C518" s="519" t="s">
        <v>1431</v>
      </c>
      <c r="D518" s="505" t="s">
        <v>813</v>
      </c>
      <c r="E518" s="506" t="s">
        <v>64</v>
      </c>
      <c r="F518" s="507">
        <v>750</v>
      </c>
      <c r="G518" s="590">
        <v>53.3</v>
      </c>
      <c r="H518" s="568">
        <f t="shared" si="20"/>
        <v>39975</v>
      </c>
      <c r="I518" s="508"/>
    </row>
    <row r="519" spans="1:9" s="461" customFormat="1" x14ac:dyDescent="0.2">
      <c r="A519" s="502" t="s">
        <v>67</v>
      </c>
      <c r="B519" s="503" t="s">
        <v>817</v>
      </c>
      <c r="C519" s="519" t="s">
        <v>1432</v>
      </c>
      <c r="D519" s="505" t="s">
        <v>814</v>
      </c>
      <c r="E519" s="506" t="s">
        <v>164</v>
      </c>
      <c r="F519" s="507">
        <v>40</v>
      </c>
      <c r="G519" s="590">
        <v>60.2</v>
      </c>
      <c r="H519" s="568">
        <f t="shared" si="20"/>
        <v>2408</v>
      </c>
      <c r="I519" s="508"/>
    </row>
    <row r="520" spans="1:9" s="461" customFormat="1" x14ac:dyDescent="0.2">
      <c r="A520" s="502" t="s">
        <v>67</v>
      </c>
      <c r="B520" s="503" t="s">
        <v>818</v>
      </c>
      <c r="C520" s="519" t="s">
        <v>1433</v>
      </c>
      <c r="D520" s="505" t="s">
        <v>815</v>
      </c>
      <c r="E520" s="506" t="s">
        <v>808</v>
      </c>
      <c r="F520" s="507">
        <v>20</v>
      </c>
      <c r="G520" s="590">
        <v>42.47</v>
      </c>
      <c r="H520" s="568">
        <f t="shared" si="20"/>
        <v>849.4</v>
      </c>
      <c r="I520" s="508"/>
    </row>
    <row r="521" spans="1:9" s="461" customFormat="1" x14ac:dyDescent="0.2">
      <c r="A521" s="502"/>
      <c r="B521" s="503"/>
      <c r="C521" s="523" t="s">
        <v>1434</v>
      </c>
      <c r="D521" s="524" t="s">
        <v>819</v>
      </c>
      <c r="E521" s="525"/>
      <c r="F521" s="526"/>
      <c r="G521" s="575"/>
      <c r="H521" s="576"/>
      <c r="I521" s="508"/>
    </row>
    <row r="522" spans="1:9" s="461" customFormat="1" ht="25.5" x14ac:dyDescent="0.2">
      <c r="A522" s="502" t="s">
        <v>67</v>
      </c>
      <c r="B522" s="503" t="s">
        <v>835</v>
      </c>
      <c r="C522" s="519" t="s">
        <v>1435</v>
      </c>
      <c r="D522" s="505" t="s">
        <v>820</v>
      </c>
      <c r="E522" s="506" t="s">
        <v>808</v>
      </c>
      <c r="F522" s="507">
        <v>12</v>
      </c>
      <c r="G522" s="590">
        <v>336.47</v>
      </c>
      <c r="H522" s="568">
        <f t="shared" si="20"/>
        <v>4037.64</v>
      </c>
      <c r="I522" s="508"/>
    </row>
    <row r="523" spans="1:9" s="461" customFormat="1" x14ac:dyDescent="0.2">
      <c r="A523" s="502" t="s">
        <v>67</v>
      </c>
      <c r="B523" s="503" t="s">
        <v>836</v>
      </c>
      <c r="C523" s="519" t="s">
        <v>1436</v>
      </c>
      <c r="D523" s="505" t="s">
        <v>821</v>
      </c>
      <c r="E523" s="506" t="s">
        <v>808</v>
      </c>
      <c r="F523" s="507">
        <v>4</v>
      </c>
      <c r="G523" s="590">
        <v>298.45</v>
      </c>
      <c r="H523" s="568">
        <f t="shared" si="20"/>
        <v>1193.8</v>
      </c>
      <c r="I523" s="508"/>
    </row>
    <row r="524" spans="1:9" s="461" customFormat="1" x14ac:dyDescent="0.2">
      <c r="A524" s="502" t="s">
        <v>67</v>
      </c>
      <c r="B524" s="503" t="s">
        <v>837</v>
      </c>
      <c r="C524" s="519" t="s">
        <v>1437</v>
      </c>
      <c r="D524" s="505" t="s">
        <v>822</v>
      </c>
      <c r="E524" s="506" t="s">
        <v>808</v>
      </c>
      <c r="F524" s="507">
        <v>14</v>
      </c>
      <c r="G524" s="590">
        <v>307.61</v>
      </c>
      <c r="H524" s="568">
        <f t="shared" ref="H524:H536" si="21">+F524*G524</f>
        <v>4306.54</v>
      </c>
      <c r="I524" s="508"/>
    </row>
    <row r="525" spans="1:9" s="461" customFormat="1" x14ac:dyDescent="0.2">
      <c r="A525" s="502" t="s">
        <v>67</v>
      </c>
      <c r="B525" s="503" t="s">
        <v>838</v>
      </c>
      <c r="C525" s="519" t="s">
        <v>1438</v>
      </c>
      <c r="D525" s="505" t="s">
        <v>823</v>
      </c>
      <c r="E525" s="506" t="s">
        <v>808</v>
      </c>
      <c r="F525" s="507">
        <v>4</v>
      </c>
      <c r="G525" s="590">
        <v>240.42</v>
      </c>
      <c r="H525" s="568">
        <f t="shared" si="21"/>
        <v>961.68</v>
      </c>
      <c r="I525" s="508"/>
    </row>
    <row r="526" spans="1:9" s="461" customFormat="1" ht="25.5" x14ac:dyDescent="0.2">
      <c r="A526" s="502" t="s">
        <v>67</v>
      </c>
      <c r="B526" s="503" t="s">
        <v>839</v>
      </c>
      <c r="C526" s="519" t="s">
        <v>1439</v>
      </c>
      <c r="D526" s="505" t="s">
        <v>824</v>
      </c>
      <c r="E526" s="506" t="s">
        <v>808</v>
      </c>
      <c r="F526" s="507">
        <v>2</v>
      </c>
      <c r="G526" s="590">
        <v>1291</v>
      </c>
      <c r="H526" s="568">
        <f t="shared" si="21"/>
        <v>2582</v>
      </c>
      <c r="I526" s="508"/>
    </row>
    <row r="527" spans="1:9" s="461" customFormat="1" x14ac:dyDescent="0.2">
      <c r="A527" s="502" t="s">
        <v>67</v>
      </c>
      <c r="B527" s="503" t="s">
        <v>840</v>
      </c>
      <c r="C527" s="519" t="s">
        <v>1440</v>
      </c>
      <c r="D527" s="505" t="s">
        <v>825</v>
      </c>
      <c r="E527" s="506" t="s">
        <v>808</v>
      </c>
      <c r="F527" s="507">
        <v>3</v>
      </c>
      <c r="G527" s="590">
        <v>219.48</v>
      </c>
      <c r="H527" s="568">
        <f t="shared" si="21"/>
        <v>658.44</v>
      </c>
      <c r="I527" s="508"/>
    </row>
    <row r="528" spans="1:9" s="461" customFormat="1" x14ac:dyDescent="0.2">
      <c r="A528" s="502" t="s">
        <v>67</v>
      </c>
      <c r="B528" s="503" t="s">
        <v>841</v>
      </c>
      <c r="C528" s="519" t="s">
        <v>1441</v>
      </c>
      <c r="D528" s="505" t="s">
        <v>826</v>
      </c>
      <c r="E528" s="506" t="s">
        <v>808</v>
      </c>
      <c r="F528" s="507">
        <v>2</v>
      </c>
      <c r="G528" s="590">
        <v>239.55</v>
      </c>
      <c r="H528" s="568">
        <f t="shared" si="21"/>
        <v>479.1</v>
      </c>
      <c r="I528" s="508"/>
    </row>
    <row r="529" spans="1:9" s="461" customFormat="1" x14ac:dyDescent="0.2">
      <c r="A529" s="502" t="s">
        <v>67</v>
      </c>
      <c r="B529" s="503" t="s">
        <v>842</v>
      </c>
      <c r="C529" s="519" t="s">
        <v>1442</v>
      </c>
      <c r="D529" s="505" t="s">
        <v>827</v>
      </c>
      <c r="E529" s="506" t="s">
        <v>808</v>
      </c>
      <c r="F529" s="507">
        <v>20</v>
      </c>
      <c r="G529" s="590">
        <v>133.12</v>
      </c>
      <c r="H529" s="568">
        <f t="shared" si="21"/>
        <v>2662.4</v>
      </c>
      <c r="I529" s="508"/>
    </row>
    <row r="530" spans="1:9" s="461" customFormat="1" x14ac:dyDescent="0.2">
      <c r="A530" s="502" t="s">
        <v>67</v>
      </c>
      <c r="B530" s="503" t="s">
        <v>843</v>
      </c>
      <c r="C530" s="519" t="s">
        <v>1443</v>
      </c>
      <c r="D530" s="505" t="s">
        <v>828</v>
      </c>
      <c r="E530" s="506" t="s">
        <v>808</v>
      </c>
      <c r="F530" s="507">
        <v>2</v>
      </c>
      <c r="G530" s="590">
        <v>261.14999999999998</v>
      </c>
      <c r="H530" s="568">
        <f t="shared" si="21"/>
        <v>522.29999999999995</v>
      </c>
      <c r="I530" s="508"/>
    </row>
    <row r="531" spans="1:9" s="461" customFormat="1" x14ac:dyDescent="0.2">
      <c r="A531" s="502" t="s">
        <v>67</v>
      </c>
      <c r="B531" s="503" t="s">
        <v>844</v>
      </c>
      <c r="C531" s="519" t="s">
        <v>1444</v>
      </c>
      <c r="D531" s="505" t="s">
        <v>829</v>
      </c>
      <c r="E531" s="506" t="s">
        <v>808</v>
      </c>
      <c r="F531" s="507">
        <v>4</v>
      </c>
      <c r="G531" s="590">
        <v>261.14999999999998</v>
      </c>
      <c r="H531" s="568">
        <f t="shared" si="21"/>
        <v>1044.5999999999999</v>
      </c>
      <c r="I531" s="508"/>
    </row>
    <row r="532" spans="1:9" s="461" customFormat="1" x14ac:dyDescent="0.2">
      <c r="A532" s="502" t="s">
        <v>67</v>
      </c>
      <c r="B532" s="503" t="s">
        <v>845</v>
      </c>
      <c r="C532" s="519" t="s">
        <v>1445</v>
      </c>
      <c r="D532" s="505" t="s">
        <v>830</v>
      </c>
      <c r="E532" s="506" t="s">
        <v>808</v>
      </c>
      <c r="F532" s="507">
        <v>4</v>
      </c>
      <c r="G532" s="590">
        <v>326.74</v>
      </c>
      <c r="H532" s="568">
        <f t="shared" si="21"/>
        <v>1306.96</v>
      </c>
      <c r="I532" s="508"/>
    </row>
    <row r="533" spans="1:9" s="461" customFormat="1" x14ac:dyDescent="0.2">
      <c r="A533" s="502" t="s">
        <v>67</v>
      </c>
      <c r="B533" s="503" t="s">
        <v>846</v>
      </c>
      <c r="C533" s="519" t="s">
        <v>1446</v>
      </c>
      <c r="D533" s="505" t="s">
        <v>831</v>
      </c>
      <c r="E533" s="506" t="s">
        <v>808</v>
      </c>
      <c r="F533" s="507">
        <v>2</v>
      </c>
      <c r="G533" s="590">
        <v>396.74</v>
      </c>
      <c r="H533" s="568">
        <f t="shared" si="21"/>
        <v>793.48</v>
      </c>
      <c r="I533" s="508"/>
    </row>
    <row r="534" spans="1:9" s="461" customFormat="1" x14ac:dyDescent="0.2">
      <c r="A534" s="502" t="s">
        <v>67</v>
      </c>
      <c r="B534" s="503" t="s">
        <v>847</v>
      </c>
      <c r="C534" s="519" t="s">
        <v>1447</v>
      </c>
      <c r="D534" s="505" t="s">
        <v>832</v>
      </c>
      <c r="E534" s="506" t="s">
        <v>808</v>
      </c>
      <c r="F534" s="507">
        <v>1</v>
      </c>
      <c r="G534" s="590">
        <v>172.74</v>
      </c>
      <c r="H534" s="568">
        <f t="shared" si="21"/>
        <v>172.74</v>
      </c>
      <c r="I534" s="508"/>
    </row>
    <row r="535" spans="1:9" s="461" customFormat="1" x14ac:dyDescent="0.2">
      <c r="A535" s="502" t="s">
        <v>67</v>
      </c>
      <c r="B535" s="503" t="s">
        <v>848</v>
      </c>
      <c r="C535" s="519" t="s">
        <v>1448</v>
      </c>
      <c r="D535" s="505" t="s">
        <v>833</v>
      </c>
      <c r="E535" s="506" t="s">
        <v>808</v>
      </c>
      <c r="F535" s="507">
        <v>2</v>
      </c>
      <c r="G535" s="590">
        <v>1057.5</v>
      </c>
      <c r="H535" s="568">
        <f t="shared" si="21"/>
        <v>2115</v>
      </c>
      <c r="I535" s="508"/>
    </row>
    <row r="536" spans="1:9" s="461" customFormat="1" x14ac:dyDescent="0.2">
      <c r="A536" s="502" t="s">
        <v>67</v>
      </c>
      <c r="B536" s="503" t="s">
        <v>849</v>
      </c>
      <c r="C536" s="519" t="s">
        <v>1449</v>
      </c>
      <c r="D536" s="505" t="s">
        <v>834</v>
      </c>
      <c r="E536" s="506" t="s">
        <v>808</v>
      </c>
      <c r="F536" s="507">
        <v>2</v>
      </c>
      <c r="G536" s="590">
        <v>746.14</v>
      </c>
      <c r="H536" s="568">
        <f t="shared" si="21"/>
        <v>1492.28</v>
      </c>
      <c r="I536" s="508"/>
    </row>
    <row r="537" spans="1:9" s="461" customFormat="1" x14ac:dyDescent="0.2">
      <c r="A537" s="502"/>
      <c r="B537" s="503"/>
      <c r="C537" s="523" t="s">
        <v>1450</v>
      </c>
      <c r="D537" s="524" t="s">
        <v>850</v>
      </c>
      <c r="E537" s="525"/>
      <c r="F537" s="526"/>
      <c r="G537" s="577"/>
      <c r="H537" s="576"/>
      <c r="I537" s="508"/>
    </row>
    <row r="538" spans="1:9" s="461" customFormat="1" x14ac:dyDescent="0.2">
      <c r="A538" s="502" t="s">
        <v>199</v>
      </c>
      <c r="B538" s="503">
        <v>103289</v>
      </c>
      <c r="C538" s="519" t="s">
        <v>1451</v>
      </c>
      <c r="D538" s="505" t="s">
        <v>851</v>
      </c>
      <c r="E538" s="506" t="s">
        <v>164</v>
      </c>
      <c r="F538" s="507">
        <v>15</v>
      </c>
      <c r="G538" s="590">
        <v>34.74</v>
      </c>
      <c r="H538" s="568">
        <f>+F538*G538</f>
        <v>521.1</v>
      </c>
      <c r="I538" s="508"/>
    </row>
    <row r="539" spans="1:9" s="461" customFormat="1" x14ac:dyDescent="0.2">
      <c r="A539" s="502" t="s">
        <v>199</v>
      </c>
      <c r="B539" s="503">
        <v>103290</v>
      </c>
      <c r="C539" s="519" t="s">
        <v>1452</v>
      </c>
      <c r="D539" s="505" t="s">
        <v>852</v>
      </c>
      <c r="E539" s="506" t="s">
        <v>164</v>
      </c>
      <c r="F539" s="507">
        <v>18</v>
      </c>
      <c r="G539" s="590">
        <v>53.33</v>
      </c>
      <c r="H539" s="568">
        <f t="shared" ref="H539:H573" si="22">+F539*G539</f>
        <v>959.94</v>
      </c>
      <c r="I539" s="508"/>
    </row>
    <row r="540" spans="1:9" s="461" customFormat="1" x14ac:dyDescent="0.2">
      <c r="A540" s="502" t="s">
        <v>199</v>
      </c>
      <c r="B540" s="503">
        <v>103291</v>
      </c>
      <c r="C540" s="519" t="s">
        <v>1453</v>
      </c>
      <c r="D540" s="505" t="s">
        <v>853</v>
      </c>
      <c r="E540" s="506" t="s">
        <v>164</v>
      </c>
      <c r="F540" s="507">
        <v>30</v>
      </c>
      <c r="G540" s="590">
        <v>66.41</v>
      </c>
      <c r="H540" s="568">
        <f t="shared" si="22"/>
        <v>1992.3</v>
      </c>
      <c r="I540" s="508"/>
    </row>
    <row r="541" spans="1:9" s="461" customFormat="1" x14ac:dyDescent="0.2">
      <c r="A541" s="502" t="s">
        <v>199</v>
      </c>
      <c r="B541" s="503">
        <v>103292</v>
      </c>
      <c r="C541" s="519" t="s">
        <v>1454</v>
      </c>
      <c r="D541" s="505" t="s">
        <v>854</v>
      </c>
      <c r="E541" s="506" t="s">
        <v>164</v>
      </c>
      <c r="F541" s="507">
        <v>25</v>
      </c>
      <c r="G541" s="590">
        <v>79.849999999999994</v>
      </c>
      <c r="H541" s="568">
        <f t="shared" si="22"/>
        <v>1996.25</v>
      </c>
      <c r="I541" s="508"/>
    </row>
    <row r="542" spans="1:9" s="461" customFormat="1" x14ac:dyDescent="0.2">
      <c r="A542" s="502" t="s">
        <v>67</v>
      </c>
      <c r="B542" s="503" t="s">
        <v>867</v>
      </c>
      <c r="C542" s="519" t="s">
        <v>1455</v>
      </c>
      <c r="D542" s="505" t="s">
        <v>855</v>
      </c>
      <c r="E542" s="506" t="s">
        <v>164</v>
      </c>
      <c r="F542" s="507">
        <v>92</v>
      </c>
      <c r="G542" s="590">
        <v>87.75</v>
      </c>
      <c r="H542" s="568">
        <f t="shared" si="22"/>
        <v>8073</v>
      </c>
      <c r="I542" s="508"/>
    </row>
    <row r="543" spans="1:9" s="461" customFormat="1" x14ac:dyDescent="0.2">
      <c r="A543" s="502" t="s">
        <v>67</v>
      </c>
      <c r="B543" s="503" t="s">
        <v>868</v>
      </c>
      <c r="C543" s="519" t="s">
        <v>1456</v>
      </c>
      <c r="D543" s="505" t="s">
        <v>856</v>
      </c>
      <c r="E543" s="506" t="s">
        <v>164</v>
      </c>
      <c r="F543" s="507">
        <v>9</v>
      </c>
      <c r="G543" s="590">
        <v>78.78</v>
      </c>
      <c r="H543" s="568">
        <f t="shared" si="22"/>
        <v>709.02</v>
      </c>
      <c r="I543" s="508"/>
    </row>
    <row r="544" spans="1:9" s="461" customFormat="1" x14ac:dyDescent="0.2">
      <c r="A544" s="502" t="s">
        <v>67</v>
      </c>
      <c r="B544" s="503" t="s">
        <v>869</v>
      </c>
      <c r="C544" s="519" t="s">
        <v>1457</v>
      </c>
      <c r="D544" s="505" t="s">
        <v>857</v>
      </c>
      <c r="E544" s="506" t="s">
        <v>164</v>
      </c>
      <c r="F544" s="507">
        <v>21</v>
      </c>
      <c r="G544" s="590">
        <v>110.58</v>
      </c>
      <c r="H544" s="568">
        <f t="shared" si="22"/>
        <v>2322.1799999999998</v>
      </c>
      <c r="I544" s="508"/>
    </row>
    <row r="545" spans="1:9" s="461" customFormat="1" x14ac:dyDescent="0.2">
      <c r="A545" s="502" t="s">
        <v>67</v>
      </c>
      <c r="B545" s="503" t="s">
        <v>870</v>
      </c>
      <c r="C545" s="519" t="s">
        <v>1458</v>
      </c>
      <c r="D545" s="505" t="s">
        <v>858</v>
      </c>
      <c r="E545" s="506" t="s">
        <v>164</v>
      </c>
      <c r="F545" s="507">
        <v>9</v>
      </c>
      <c r="G545" s="590">
        <v>155.13999999999999</v>
      </c>
      <c r="H545" s="568">
        <f t="shared" si="22"/>
        <v>1396.26</v>
      </c>
      <c r="I545" s="508"/>
    </row>
    <row r="546" spans="1:9" s="461" customFormat="1" x14ac:dyDescent="0.2">
      <c r="A546" s="502" t="s">
        <v>67</v>
      </c>
      <c r="B546" s="503" t="s">
        <v>871</v>
      </c>
      <c r="C546" s="519" t="s">
        <v>1459</v>
      </c>
      <c r="D546" s="505" t="s">
        <v>859</v>
      </c>
      <c r="E546" s="506" t="s">
        <v>164</v>
      </c>
      <c r="F546" s="507">
        <v>7</v>
      </c>
      <c r="G546" s="590">
        <v>155.13999999999999</v>
      </c>
      <c r="H546" s="568">
        <f t="shared" si="22"/>
        <v>1085.98</v>
      </c>
      <c r="I546" s="508"/>
    </row>
    <row r="547" spans="1:9" s="461" customFormat="1" x14ac:dyDescent="0.2">
      <c r="A547" s="502" t="s">
        <v>67</v>
      </c>
      <c r="B547" s="503" t="s">
        <v>872</v>
      </c>
      <c r="C547" s="519" t="s">
        <v>1460</v>
      </c>
      <c r="D547" s="505" t="s">
        <v>860</v>
      </c>
      <c r="E547" s="506" t="s">
        <v>164</v>
      </c>
      <c r="F547" s="507">
        <v>4</v>
      </c>
      <c r="G547" s="590">
        <v>198.9</v>
      </c>
      <c r="H547" s="568">
        <f t="shared" si="22"/>
        <v>795.6</v>
      </c>
      <c r="I547" s="508"/>
    </row>
    <row r="548" spans="1:9" s="461" customFormat="1" x14ac:dyDescent="0.2">
      <c r="A548" s="502" t="s">
        <v>67</v>
      </c>
      <c r="B548" s="503" t="s">
        <v>873</v>
      </c>
      <c r="C548" s="519" t="s">
        <v>1461</v>
      </c>
      <c r="D548" s="505" t="s">
        <v>861</v>
      </c>
      <c r="E548" s="506" t="s">
        <v>164</v>
      </c>
      <c r="F548" s="507">
        <v>80</v>
      </c>
      <c r="G548" s="590">
        <v>198.9</v>
      </c>
      <c r="H548" s="568">
        <f t="shared" si="22"/>
        <v>15912</v>
      </c>
      <c r="I548" s="508"/>
    </row>
    <row r="549" spans="1:9" s="461" customFormat="1" x14ac:dyDescent="0.2">
      <c r="A549" s="502" t="s">
        <v>67</v>
      </c>
      <c r="B549" s="503" t="s">
        <v>874</v>
      </c>
      <c r="C549" s="519" t="s">
        <v>1462</v>
      </c>
      <c r="D549" s="505" t="s">
        <v>862</v>
      </c>
      <c r="E549" s="506" t="s">
        <v>63</v>
      </c>
      <c r="F549" s="507">
        <v>14</v>
      </c>
      <c r="G549" s="590">
        <v>837.87</v>
      </c>
      <c r="H549" s="568">
        <f t="shared" si="22"/>
        <v>11730.18</v>
      </c>
      <c r="I549" s="508"/>
    </row>
    <row r="550" spans="1:9" s="461" customFormat="1" x14ac:dyDescent="0.2">
      <c r="A550" s="502" t="s">
        <v>67</v>
      </c>
      <c r="B550" s="503" t="s">
        <v>875</v>
      </c>
      <c r="C550" s="519" t="s">
        <v>1463</v>
      </c>
      <c r="D550" s="505" t="s">
        <v>863</v>
      </c>
      <c r="E550" s="506" t="s">
        <v>63</v>
      </c>
      <c r="F550" s="507">
        <v>10</v>
      </c>
      <c r="G550" s="590">
        <v>1396.52</v>
      </c>
      <c r="H550" s="568">
        <f t="shared" si="22"/>
        <v>13965.2</v>
      </c>
      <c r="I550" s="508"/>
    </row>
    <row r="551" spans="1:9" s="461" customFormat="1" x14ac:dyDescent="0.2">
      <c r="A551" s="502" t="s">
        <v>67</v>
      </c>
      <c r="B551" s="503" t="s">
        <v>876</v>
      </c>
      <c r="C551" s="519" t="s">
        <v>1464</v>
      </c>
      <c r="D551" s="505" t="s">
        <v>864</v>
      </c>
      <c r="E551" s="506" t="s">
        <v>64</v>
      </c>
      <c r="F551" s="507">
        <v>50</v>
      </c>
      <c r="G551" s="590">
        <v>95.96</v>
      </c>
      <c r="H551" s="568">
        <f t="shared" si="22"/>
        <v>4798</v>
      </c>
      <c r="I551" s="508"/>
    </row>
    <row r="552" spans="1:9" s="461" customFormat="1" x14ac:dyDescent="0.2">
      <c r="A552" s="502" t="s">
        <v>67</v>
      </c>
      <c r="B552" s="503" t="s">
        <v>877</v>
      </c>
      <c r="C552" s="519" t="s">
        <v>1465</v>
      </c>
      <c r="D552" s="505" t="s">
        <v>865</v>
      </c>
      <c r="E552" s="506" t="s">
        <v>866</v>
      </c>
      <c r="F552" s="507">
        <v>1</v>
      </c>
      <c r="G552" s="590">
        <v>17.48</v>
      </c>
      <c r="H552" s="568">
        <f t="shared" si="22"/>
        <v>17.48</v>
      </c>
      <c r="I552" s="508"/>
    </row>
    <row r="553" spans="1:9" s="461" customFormat="1" x14ac:dyDescent="0.2">
      <c r="A553" s="502"/>
      <c r="B553" s="503"/>
      <c r="C553" s="523" t="s">
        <v>1466</v>
      </c>
      <c r="D553" s="524" t="s">
        <v>888</v>
      </c>
      <c r="E553" s="525"/>
      <c r="F553" s="526"/>
      <c r="G553" s="579"/>
      <c r="H553" s="576"/>
      <c r="I553" s="508"/>
    </row>
    <row r="554" spans="1:9" s="461" customFormat="1" x14ac:dyDescent="0.2">
      <c r="A554" s="502" t="s">
        <v>67</v>
      </c>
      <c r="B554" s="503" t="s">
        <v>878</v>
      </c>
      <c r="C554" s="519" t="s">
        <v>1467</v>
      </c>
      <c r="D554" s="505" t="s">
        <v>883</v>
      </c>
      <c r="E554" s="506" t="s">
        <v>63</v>
      </c>
      <c r="F554" s="507">
        <v>3</v>
      </c>
      <c r="G554" s="590">
        <v>641.28</v>
      </c>
      <c r="H554" s="568">
        <f t="shared" ref="H554:H569" si="23">+F554*G554</f>
        <v>1923.84</v>
      </c>
      <c r="I554" s="508"/>
    </row>
    <row r="555" spans="1:9" s="461" customFormat="1" x14ac:dyDescent="0.2">
      <c r="A555" s="502" t="s">
        <v>67</v>
      </c>
      <c r="B555" s="503" t="s">
        <v>879</v>
      </c>
      <c r="C555" s="519" t="s">
        <v>1468</v>
      </c>
      <c r="D555" s="505" t="s">
        <v>884</v>
      </c>
      <c r="E555" s="506" t="s">
        <v>63</v>
      </c>
      <c r="F555" s="507">
        <v>9</v>
      </c>
      <c r="G555" s="590">
        <v>641.28</v>
      </c>
      <c r="H555" s="568">
        <f t="shared" si="23"/>
        <v>5771.52</v>
      </c>
      <c r="I555" s="508"/>
    </row>
    <row r="556" spans="1:9" s="461" customFormat="1" x14ac:dyDescent="0.2">
      <c r="A556" s="502" t="s">
        <v>67</v>
      </c>
      <c r="B556" s="503" t="s">
        <v>880</v>
      </c>
      <c r="C556" s="519" t="s">
        <v>1469</v>
      </c>
      <c r="D556" s="505" t="s">
        <v>885</v>
      </c>
      <c r="E556" s="506" t="s">
        <v>63</v>
      </c>
      <c r="F556" s="507">
        <v>4</v>
      </c>
      <c r="G556" s="590">
        <v>406.57</v>
      </c>
      <c r="H556" s="568">
        <f t="shared" si="23"/>
        <v>1626.28</v>
      </c>
      <c r="I556" s="508"/>
    </row>
    <row r="557" spans="1:9" s="461" customFormat="1" x14ac:dyDescent="0.2">
      <c r="A557" s="502" t="s">
        <v>67</v>
      </c>
      <c r="B557" s="503" t="s">
        <v>881</v>
      </c>
      <c r="C557" s="519" t="s">
        <v>1470</v>
      </c>
      <c r="D557" s="505" t="s">
        <v>886</v>
      </c>
      <c r="E557" s="506" t="s">
        <v>63</v>
      </c>
      <c r="F557" s="507">
        <v>1</v>
      </c>
      <c r="G557" s="590">
        <v>265.82</v>
      </c>
      <c r="H557" s="568">
        <f t="shared" si="23"/>
        <v>265.82</v>
      </c>
      <c r="I557" s="508"/>
    </row>
    <row r="558" spans="1:9" s="461" customFormat="1" ht="25.5" x14ac:dyDescent="0.2">
      <c r="A558" s="502" t="s">
        <v>67</v>
      </c>
      <c r="B558" s="503" t="s">
        <v>882</v>
      </c>
      <c r="C558" s="519" t="s">
        <v>1471</v>
      </c>
      <c r="D558" s="505" t="s">
        <v>887</v>
      </c>
      <c r="E558" s="506" t="s">
        <v>164</v>
      </c>
      <c r="F558" s="507">
        <v>150</v>
      </c>
      <c r="G558" s="590">
        <v>13.01</v>
      </c>
      <c r="H558" s="568">
        <f t="shared" si="23"/>
        <v>1951.5</v>
      </c>
      <c r="I558" s="508"/>
    </row>
    <row r="559" spans="1:9" s="461" customFormat="1" x14ac:dyDescent="0.2">
      <c r="A559" s="502"/>
      <c r="B559" s="503"/>
      <c r="C559" s="523" t="s">
        <v>1472</v>
      </c>
      <c r="D559" s="524" t="s">
        <v>890</v>
      </c>
      <c r="E559" s="525"/>
      <c r="F559" s="526"/>
      <c r="G559" s="579"/>
      <c r="H559" s="576"/>
      <c r="I559" s="508"/>
    </row>
    <row r="560" spans="1:9" s="461" customFormat="1" x14ac:dyDescent="0.2">
      <c r="A560" s="502" t="s">
        <v>67</v>
      </c>
      <c r="B560" s="503" t="s">
        <v>889</v>
      </c>
      <c r="C560" s="519" t="s">
        <v>1473</v>
      </c>
      <c r="D560" s="505" t="s">
        <v>891</v>
      </c>
      <c r="E560" s="506" t="s">
        <v>179</v>
      </c>
      <c r="F560" s="507">
        <v>3.5</v>
      </c>
      <c r="G560" s="590">
        <v>453.46</v>
      </c>
      <c r="H560" s="568">
        <f t="shared" si="23"/>
        <v>1587.11</v>
      </c>
      <c r="I560" s="508"/>
    </row>
    <row r="561" spans="1:9" s="461" customFormat="1" ht="38.25" x14ac:dyDescent="0.2">
      <c r="A561" s="502" t="s">
        <v>67</v>
      </c>
      <c r="B561" s="503" t="s">
        <v>202</v>
      </c>
      <c r="C561" s="519" t="s">
        <v>1474</v>
      </c>
      <c r="D561" s="505" t="s">
        <v>205</v>
      </c>
      <c r="E561" s="506" t="s">
        <v>13</v>
      </c>
      <c r="F561" s="507">
        <v>1</v>
      </c>
      <c r="G561" s="590">
        <v>369.39</v>
      </c>
      <c r="H561" s="568">
        <f t="shared" si="23"/>
        <v>369.39</v>
      </c>
      <c r="I561" s="508"/>
    </row>
    <row r="562" spans="1:9" s="461" customFormat="1" x14ac:dyDescent="0.2">
      <c r="A562" s="502"/>
      <c r="B562" s="503"/>
      <c r="C562" s="523" t="s">
        <v>1475</v>
      </c>
      <c r="D562" s="524" t="s">
        <v>65</v>
      </c>
      <c r="E562" s="525"/>
      <c r="F562" s="526"/>
      <c r="G562" s="579"/>
      <c r="H562" s="576"/>
      <c r="I562" s="508"/>
    </row>
    <row r="563" spans="1:9" s="461" customFormat="1" x14ac:dyDescent="0.2">
      <c r="A563" s="502" t="s">
        <v>67</v>
      </c>
      <c r="B563" s="503" t="s">
        <v>894</v>
      </c>
      <c r="C563" s="519" t="s">
        <v>1476</v>
      </c>
      <c r="D563" s="505" t="s">
        <v>892</v>
      </c>
      <c r="E563" s="506" t="s">
        <v>63</v>
      </c>
      <c r="F563" s="507">
        <v>2</v>
      </c>
      <c r="G563" s="590">
        <v>20373.759999999998</v>
      </c>
      <c r="H563" s="568">
        <f t="shared" si="23"/>
        <v>40747.519999999997</v>
      </c>
      <c r="I563" s="508"/>
    </row>
    <row r="564" spans="1:9" s="461" customFormat="1" x14ac:dyDescent="0.2">
      <c r="A564" s="502" t="s">
        <v>67</v>
      </c>
      <c r="B564" s="503" t="s">
        <v>895</v>
      </c>
      <c r="C564" s="519" t="s">
        <v>1477</v>
      </c>
      <c r="D564" s="505" t="s">
        <v>893</v>
      </c>
      <c r="E564" s="506" t="s">
        <v>63</v>
      </c>
      <c r="F564" s="507">
        <v>1</v>
      </c>
      <c r="G564" s="590">
        <v>14623.84</v>
      </c>
      <c r="H564" s="568">
        <f t="shared" si="23"/>
        <v>14623.84</v>
      </c>
      <c r="I564" s="508"/>
    </row>
    <row r="565" spans="1:9" s="461" customFormat="1" x14ac:dyDescent="0.2">
      <c r="A565" s="502"/>
      <c r="B565" s="503"/>
      <c r="C565" s="523" t="s">
        <v>1478</v>
      </c>
      <c r="D565" s="524" t="s">
        <v>241</v>
      </c>
      <c r="E565" s="525"/>
      <c r="F565" s="526"/>
      <c r="G565" s="579"/>
      <c r="H565" s="576"/>
      <c r="I565" s="508"/>
    </row>
    <row r="566" spans="1:9" s="461" customFormat="1" ht="38.25" x14ac:dyDescent="0.2">
      <c r="A566" s="502" t="s">
        <v>67</v>
      </c>
      <c r="B566" s="503" t="s">
        <v>303</v>
      </c>
      <c r="C566" s="519" t="s">
        <v>1479</v>
      </c>
      <c r="D566" s="505" t="s">
        <v>250</v>
      </c>
      <c r="E566" s="506" t="s">
        <v>13</v>
      </c>
      <c r="F566" s="507">
        <v>12</v>
      </c>
      <c r="G566" s="590">
        <v>136.63</v>
      </c>
      <c r="H566" s="568">
        <f t="shared" si="23"/>
        <v>1639.56</v>
      </c>
      <c r="I566" s="508"/>
    </row>
    <row r="567" spans="1:9" s="461" customFormat="1" ht="38.25" x14ac:dyDescent="0.2">
      <c r="A567" s="502" t="s">
        <v>67</v>
      </c>
      <c r="B567" s="503" t="s">
        <v>594</v>
      </c>
      <c r="C567" s="519" t="s">
        <v>1480</v>
      </c>
      <c r="D567" s="505" t="s">
        <v>600</v>
      </c>
      <c r="E567" s="506" t="s">
        <v>13</v>
      </c>
      <c r="F567" s="507">
        <v>12</v>
      </c>
      <c r="G567" s="590">
        <v>22.23</v>
      </c>
      <c r="H567" s="568">
        <f t="shared" si="23"/>
        <v>266.76</v>
      </c>
      <c r="I567" s="508"/>
    </row>
    <row r="568" spans="1:9" s="461" customFormat="1" ht="38.25" x14ac:dyDescent="0.2">
      <c r="A568" s="502" t="s">
        <v>67</v>
      </c>
      <c r="B568" s="503" t="s">
        <v>303</v>
      </c>
      <c r="C568" s="519" t="s">
        <v>1481</v>
      </c>
      <c r="D568" s="505" t="s">
        <v>250</v>
      </c>
      <c r="E568" s="506" t="s">
        <v>13</v>
      </c>
      <c r="F568" s="507">
        <v>1</v>
      </c>
      <c r="G568" s="590">
        <v>136.63</v>
      </c>
      <c r="H568" s="568">
        <f t="shared" si="23"/>
        <v>136.63</v>
      </c>
      <c r="I568" s="508"/>
    </row>
    <row r="569" spans="1:9" s="461" customFormat="1" x14ac:dyDescent="0.2">
      <c r="A569" s="502" t="s">
        <v>67</v>
      </c>
      <c r="B569" s="503" t="s">
        <v>897</v>
      </c>
      <c r="C569" s="519" t="s">
        <v>1482</v>
      </c>
      <c r="D569" s="505" t="s">
        <v>896</v>
      </c>
      <c r="E569" s="506" t="s">
        <v>13</v>
      </c>
      <c r="F569" s="507">
        <v>89</v>
      </c>
      <c r="G569" s="590">
        <v>12.33</v>
      </c>
      <c r="H569" s="568">
        <f t="shared" si="23"/>
        <v>1097.3699999999999</v>
      </c>
      <c r="I569" s="508"/>
    </row>
    <row r="570" spans="1:9" s="461" customFormat="1" x14ac:dyDescent="0.2">
      <c r="A570" s="502"/>
      <c r="B570" s="503"/>
      <c r="C570" s="523" t="s">
        <v>1483</v>
      </c>
      <c r="D570" s="524" t="s">
        <v>898</v>
      </c>
      <c r="E570" s="525"/>
      <c r="F570" s="526"/>
      <c r="G570" s="579"/>
      <c r="H570" s="576"/>
      <c r="I570" s="508"/>
    </row>
    <row r="571" spans="1:9" s="461" customFormat="1" ht="38.25" x14ac:dyDescent="0.2">
      <c r="A571" s="502" t="s">
        <v>67</v>
      </c>
      <c r="B571" s="503" t="s">
        <v>902</v>
      </c>
      <c r="C571" s="519" t="s">
        <v>1484</v>
      </c>
      <c r="D571" s="505" t="s">
        <v>899</v>
      </c>
      <c r="E571" s="506" t="s">
        <v>13</v>
      </c>
      <c r="F571" s="507">
        <v>1</v>
      </c>
      <c r="G571" s="590">
        <v>486.9</v>
      </c>
      <c r="H571" s="568">
        <f t="shared" si="22"/>
        <v>486.9</v>
      </c>
      <c r="I571" s="508"/>
    </row>
    <row r="572" spans="1:9" s="461" customFormat="1" ht="38.25" x14ac:dyDescent="0.2">
      <c r="A572" s="502" t="s">
        <v>67</v>
      </c>
      <c r="B572" s="503" t="s">
        <v>368</v>
      </c>
      <c r="C572" s="519" t="s">
        <v>1485</v>
      </c>
      <c r="D572" s="505" t="s">
        <v>900</v>
      </c>
      <c r="E572" s="506" t="s">
        <v>13</v>
      </c>
      <c r="F572" s="507">
        <v>2</v>
      </c>
      <c r="G572" s="590">
        <v>245.54</v>
      </c>
      <c r="H572" s="568">
        <f t="shared" si="22"/>
        <v>491.08</v>
      </c>
      <c r="I572" s="508"/>
    </row>
    <row r="573" spans="1:9" s="461" customFormat="1" ht="38.25" x14ac:dyDescent="0.2">
      <c r="A573" s="502" t="s">
        <v>67</v>
      </c>
      <c r="B573" s="503" t="s">
        <v>903</v>
      </c>
      <c r="C573" s="519" t="s">
        <v>1486</v>
      </c>
      <c r="D573" s="505" t="s">
        <v>901</v>
      </c>
      <c r="E573" s="506" t="s">
        <v>13</v>
      </c>
      <c r="F573" s="507">
        <v>1</v>
      </c>
      <c r="G573" s="590">
        <v>9343.81</v>
      </c>
      <c r="H573" s="568">
        <f t="shared" si="22"/>
        <v>9343.81</v>
      </c>
      <c r="I573" s="508"/>
    </row>
    <row r="574" spans="1:9" s="461" customFormat="1" ht="13.5" thickBot="1" x14ac:dyDescent="0.25">
      <c r="A574" s="510"/>
      <c r="B574" s="511"/>
      <c r="C574" s="512"/>
      <c r="D574" s="513" t="s">
        <v>22</v>
      </c>
      <c r="E574" s="514"/>
      <c r="F574" s="515"/>
      <c r="G574" s="569"/>
      <c r="H574" s="570"/>
      <c r="I574" s="516">
        <f>SUM(H322:H573)</f>
        <v>1930558.9</v>
      </c>
    </row>
    <row r="575" spans="1:9" s="461" customFormat="1" ht="13.5" thickBot="1" x14ac:dyDescent="0.25">
      <c r="A575" s="517"/>
      <c r="B575" s="517"/>
      <c r="C575" s="518"/>
      <c r="D575" s="518"/>
      <c r="E575" s="518"/>
      <c r="F575" s="571"/>
      <c r="G575" s="572"/>
      <c r="H575" s="573"/>
      <c r="I575" s="518"/>
    </row>
    <row r="576" spans="1:9" s="461" customFormat="1" x14ac:dyDescent="0.2">
      <c r="A576" s="495"/>
      <c r="B576" s="496"/>
      <c r="C576" s="520" t="s">
        <v>52</v>
      </c>
      <c r="D576" s="498" t="s">
        <v>904</v>
      </c>
      <c r="E576" s="499"/>
      <c r="F576" s="500"/>
      <c r="G576" s="574"/>
      <c r="H576" s="566"/>
      <c r="I576" s="501"/>
    </row>
    <row r="577" spans="1:9" s="461" customFormat="1" x14ac:dyDescent="0.2">
      <c r="A577" s="502"/>
      <c r="B577" s="503"/>
      <c r="C577" s="523" t="s">
        <v>53</v>
      </c>
      <c r="D577" s="524" t="s">
        <v>62</v>
      </c>
      <c r="E577" s="525"/>
      <c r="F577" s="526"/>
      <c r="G577" s="575"/>
      <c r="H577" s="576"/>
      <c r="I577" s="508"/>
    </row>
    <row r="578" spans="1:9" s="461" customFormat="1" ht="25.5" x14ac:dyDescent="0.2">
      <c r="A578" s="502" t="s">
        <v>199</v>
      </c>
      <c r="B578" s="503">
        <v>91341</v>
      </c>
      <c r="C578" s="519" t="s">
        <v>54</v>
      </c>
      <c r="D578" s="505" t="s">
        <v>905</v>
      </c>
      <c r="E578" s="506" t="s">
        <v>179</v>
      </c>
      <c r="F578" s="507">
        <v>1</v>
      </c>
      <c r="G578" s="590">
        <v>821.57</v>
      </c>
      <c r="H578" s="568">
        <f t="shared" ref="H578:H635" si="24">+F578*G578</f>
        <v>821.57</v>
      </c>
      <c r="I578" s="508"/>
    </row>
    <row r="579" spans="1:9" s="461" customFormat="1" x14ac:dyDescent="0.2">
      <c r="A579" s="502"/>
      <c r="B579" s="503"/>
      <c r="C579" s="523" t="s">
        <v>55</v>
      </c>
      <c r="D579" s="524" t="s">
        <v>415</v>
      </c>
      <c r="E579" s="525"/>
      <c r="F579" s="526"/>
      <c r="G579" s="575"/>
      <c r="H579" s="576"/>
      <c r="I579" s="508"/>
    </row>
    <row r="580" spans="1:9" s="461" customFormat="1" x14ac:dyDescent="0.2">
      <c r="A580" s="502"/>
      <c r="B580" s="503"/>
      <c r="C580" s="523" t="s">
        <v>56</v>
      </c>
      <c r="D580" s="524" t="s">
        <v>426</v>
      </c>
      <c r="E580" s="525"/>
      <c r="F580" s="526"/>
      <c r="G580" s="575"/>
      <c r="H580" s="576"/>
      <c r="I580" s="508"/>
    </row>
    <row r="581" spans="1:9" s="461" customFormat="1" ht="25.5" x14ac:dyDescent="0.2">
      <c r="A581" s="502" t="s">
        <v>199</v>
      </c>
      <c r="B581" s="503">
        <v>89402</v>
      </c>
      <c r="C581" s="519" t="s">
        <v>1487</v>
      </c>
      <c r="D581" s="505" t="s">
        <v>416</v>
      </c>
      <c r="E581" s="506" t="s">
        <v>164</v>
      </c>
      <c r="F581" s="507">
        <v>18</v>
      </c>
      <c r="G581" s="590">
        <v>16.14</v>
      </c>
      <c r="H581" s="568">
        <f t="shared" si="24"/>
        <v>290.52</v>
      </c>
      <c r="I581" s="508"/>
    </row>
    <row r="582" spans="1:9" s="461" customFormat="1" ht="25.5" x14ac:dyDescent="0.2">
      <c r="A582" s="502" t="s">
        <v>67</v>
      </c>
      <c r="B582" s="503" t="s">
        <v>292</v>
      </c>
      <c r="C582" s="519" t="s">
        <v>1488</v>
      </c>
      <c r="D582" s="505" t="s">
        <v>294</v>
      </c>
      <c r="E582" s="506" t="s">
        <v>295</v>
      </c>
      <c r="F582" s="507">
        <v>18</v>
      </c>
      <c r="G582" s="590">
        <v>30.85</v>
      </c>
      <c r="H582" s="568">
        <f t="shared" si="24"/>
        <v>555.29999999999995</v>
      </c>
      <c r="I582" s="508"/>
    </row>
    <row r="583" spans="1:9" s="461" customFormat="1" ht="25.5" x14ac:dyDescent="0.2">
      <c r="A583" s="502" t="s">
        <v>199</v>
      </c>
      <c r="B583" s="503">
        <v>95249</v>
      </c>
      <c r="C583" s="519" t="s">
        <v>1489</v>
      </c>
      <c r="D583" s="505" t="s">
        <v>906</v>
      </c>
      <c r="E583" s="506" t="s">
        <v>13</v>
      </c>
      <c r="F583" s="507">
        <v>1</v>
      </c>
      <c r="G583" s="590">
        <v>47.54</v>
      </c>
      <c r="H583" s="568">
        <f t="shared" si="24"/>
        <v>47.54</v>
      </c>
      <c r="I583" s="508"/>
    </row>
    <row r="584" spans="1:9" s="461" customFormat="1" ht="25.5" x14ac:dyDescent="0.2">
      <c r="A584" s="502" t="s">
        <v>199</v>
      </c>
      <c r="B584" s="503">
        <v>89362</v>
      </c>
      <c r="C584" s="519" t="s">
        <v>1490</v>
      </c>
      <c r="D584" s="505" t="s">
        <v>648</v>
      </c>
      <c r="E584" s="506" t="s">
        <v>13</v>
      </c>
      <c r="F584" s="507">
        <v>3</v>
      </c>
      <c r="G584" s="590">
        <v>12.7</v>
      </c>
      <c r="H584" s="568">
        <f t="shared" si="24"/>
        <v>38.1</v>
      </c>
      <c r="I584" s="508"/>
    </row>
    <row r="585" spans="1:9" s="461" customFormat="1" ht="25.5" x14ac:dyDescent="0.2">
      <c r="A585" s="502" t="s">
        <v>199</v>
      </c>
      <c r="B585" s="503">
        <v>89366</v>
      </c>
      <c r="C585" s="519" t="s">
        <v>1491</v>
      </c>
      <c r="D585" s="505" t="s">
        <v>907</v>
      </c>
      <c r="E585" s="506" t="s">
        <v>13</v>
      </c>
      <c r="F585" s="507">
        <v>1</v>
      </c>
      <c r="G585" s="590">
        <v>20.04</v>
      </c>
      <c r="H585" s="568">
        <f t="shared" si="24"/>
        <v>20.04</v>
      </c>
      <c r="I585" s="508"/>
    </row>
    <row r="586" spans="1:9" s="461" customFormat="1" ht="25.5" x14ac:dyDescent="0.2">
      <c r="A586" s="502" t="s">
        <v>199</v>
      </c>
      <c r="B586" s="503">
        <v>89380</v>
      </c>
      <c r="C586" s="519" t="s">
        <v>1492</v>
      </c>
      <c r="D586" s="505" t="s">
        <v>908</v>
      </c>
      <c r="E586" s="506" t="s">
        <v>13</v>
      </c>
      <c r="F586" s="507">
        <v>1</v>
      </c>
      <c r="G586" s="590">
        <v>12.68</v>
      </c>
      <c r="H586" s="568">
        <f t="shared" si="24"/>
        <v>12.68</v>
      </c>
      <c r="I586" s="508"/>
    </row>
    <row r="587" spans="1:9" s="461" customFormat="1" x14ac:dyDescent="0.2">
      <c r="A587" s="502"/>
      <c r="B587" s="503"/>
      <c r="C587" s="523" t="s">
        <v>57</v>
      </c>
      <c r="D587" s="524" t="s">
        <v>425</v>
      </c>
      <c r="E587" s="525"/>
      <c r="F587" s="526"/>
      <c r="G587" s="575"/>
      <c r="H587" s="576"/>
      <c r="I587" s="508"/>
    </row>
    <row r="588" spans="1:9" s="461" customFormat="1" ht="25.5" x14ac:dyDescent="0.2">
      <c r="A588" s="502" t="s">
        <v>199</v>
      </c>
      <c r="B588" s="503">
        <v>89509</v>
      </c>
      <c r="C588" s="519" t="s">
        <v>1493</v>
      </c>
      <c r="D588" s="505" t="s">
        <v>647</v>
      </c>
      <c r="E588" s="506" t="s">
        <v>164</v>
      </c>
      <c r="F588" s="507">
        <v>1</v>
      </c>
      <c r="G588" s="590">
        <v>27.85</v>
      </c>
      <c r="H588" s="568">
        <f t="shared" si="24"/>
        <v>27.85</v>
      </c>
      <c r="I588" s="508"/>
    </row>
    <row r="589" spans="1:9" s="461" customFormat="1" ht="25.5" x14ac:dyDescent="0.2">
      <c r="A589" s="502" t="s">
        <v>67</v>
      </c>
      <c r="B589" s="503" t="s">
        <v>292</v>
      </c>
      <c r="C589" s="519" t="s">
        <v>1494</v>
      </c>
      <c r="D589" s="505" t="s">
        <v>294</v>
      </c>
      <c r="E589" s="506" t="s">
        <v>295</v>
      </c>
      <c r="F589" s="507">
        <v>1</v>
      </c>
      <c r="G589" s="590">
        <v>30.85</v>
      </c>
      <c r="H589" s="568">
        <f t="shared" si="24"/>
        <v>30.85</v>
      </c>
      <c r="I589" s="508"/>
    </row>
    <row r="590" spans="1:9" s="461" customFormat="1" ht="25.5" x14ac:dyDescent="0.2">
      <c r="A590" s="502" t="s">
        <v>199</v>
      </c>
      <c r="B590" s="503">
        <v>104328</v>
      </c>
      <c r="C590" s="519" t="s">
        <v>1495</v>
      </c>
      <c r="D590" s="505" t="s">
        <v>453</v>
      </c>
      <c r="E590" s="506" t="s">
        <v>13</v>
      </c>
      <c r="F590" s="507">
        <v>1</v>
      </c>
      <c r="G590" s="590">
        <v>95.19</v>
      </c>
      <c r="H590" s="568">
        <f t="shared" si="24"/>
        <v>95.19</v>
      </c>
      <c r="I590" s="508"/>
    </row>
    <row r="591" spans="1:9" s="461" customFormat="1" ht="25.5" x14ac:dyDescent="0.2">
      <c r="A591" s="502" t="s">
        <v>199</v>
      </c>
      <c r="B591" s="503">
        <v>89520</v>
      </c>
      <c r="C591" s="519" t="s">
        <v>1496</v>
      </c>
      <c r="D591" s="505" t="s">
        <v>431</v>
      </c>
      <c r="E591" s="506" t="s">
        <v>13</v>
      </c>
      <c r="F591" s="507">
        <v>2</v>
      </c>
      <c r="G591" s="590">
        <v>17.440000000000001</v>
      </c>
      <c r="H591" s="568">
        <f t="shared" si="24"/>
        <v>34.880000000000003</v>
      </c>
      <c r="I591" s="508"/>
    </row>
    <row r="592" spans="1:9" s="461" customFormat="1" ht="25.5" x14ac:dyDescent="0.2">
      <c r="A592" s="502" t="s">
        <v>199</v>
      </c>
      <c r="B592" s="503">
        <v>89518</v>
      </c>
      <c r="C592" s="519" t="s">
        <v>1497</v>
      </c>
      <c r="D592" s="505" t="s">
        <v>435</v>
      </c>
      <c r="E592" s="506" t="s">
        <v>13</v>
      </c>
      <c r="F592" s="507">
        <v>1</v>
      </c>
      <c r="G592" s="590">
        <v>16.66</v>
      </c>
      <c r="H592" s="568">
        <f t="shared" si="24"/>
        <v>16.66</v>
      </c>
      <c r="I592" s="508"/>
    </row>
    <row r="593" spans="1:9" s="461" customFormat="1" ht="25.5" x14ac:dyDescent="0.2">
      <c r="A593" s="502" t="s">
        <v>199</v>
      </c>
      <c r="B593" s="503">
        <v>89545</v>
      </c>
      <c r="C593" s="519" t="s">
        <v>1498</v>
      </c>
      <c r="D593" s="505" t="s">
        <v>452</v>
      </c>
      <c r="E593" s="506" t="s">
        <v>13</v>
      </c>
      <c r="F593" s="507">
        <v>2</v>
      </c>
      <c r="G593" s="590">
        <v>18.21</v>
      </c>
      <c r="H593" s="568">
        <f t="shared" si="24"/>
        <v>36.42</v>
      </c>
      <c r="I593" s="508"/>
    </row>
    <row r="594" spans="1:9" s="461" customFormat="1" x14ac:dyDescent="0.2">
      <c r="A594" s="502"/>
      <c r="B594" s="503"/>
      <c r="C594" s="523" t="s">
        <v>630</v>
      </c>
      <c r="D594" s="524" t="s">
        <v>200</v>
      </c>
      <c r="E594" s="525"/>
      <c r="F594" s="526"/>
      <c r="G594" s="575"/>
      <c r="H594" s="576"/>
      <c r="I594" s="508"/>
    </row>
    <row r="595" spans="1:9" s="461" customFormat="1" x14ac:dyDescent="0.2">
      <c r="A595" s="502"/>
      <c r="B595" s="503"/>
      <c r="C595" s="523" t="s">
        <v>631</v>
      </c>
      <c r="D595" s="524" t="s">
        <v>201</v>
      </c>
      <c r="E595" s="525"/>
      <c r="F595" s="526"/>
      <c r="G595" s="575"/>
      <c r="H595" s="576"/>
      <c r="I595" s="508"/>
    </row>
    <row r="596" spans="1:9" s="461" customFormat="1" ht="51" x14ac:dyDescent="0.2">
      <c r="A596" s="502" t="s">
        <v>67</v>
      </c>
      <c r="B596" s="503" t="s">
        <v>572</v>
      </c>
      <c r="C596" s="519" t="s">
        <v>1499</v>
      </c>
      <c r="D596" s="505" t="s">
        <v>579</v>
      </c>
      <c r="E596" s="506" t="s">
        <v>164</v>
      </c>
      <c r="F596" s="507">
        <v>38</v>
      </c>
      <c r="G596" s="590">
        <v>143.22999999999999</v>
      </c>
      <c r="H596" s="568">
        <f t="shared" si="24"/>
        <v>5442.74</v>
      </c>
      <c r="I596" s="508"/>
    </row>
    <row r="597" spans="1:9" s="461" customFormat="1" ht="51" x14ac:dyDescent="0.2">
      <c r="A597" s="502" t="s">
        <v>67</v>
      </c>
      <c r="B597" s="503" t="s">
        <v>561</v>
      </c>
      <c r="C597" s="519" t="s">
        <v>1500</v>
      </c>
      <c r="D597" s="505" t="s">
        <v>544</v>
      </c>
      <c r="E597" s="506" t="s">
        <v>164</v>
      </c>
      <c r="F597" s="507">
        <v>42</v>
      </c>
      <c r="G597" s="590">
        <v>145.91999999999999</v>
      </c>
      <c r="H597" s="568">
        <f t="shared" si="24"/>
        <v>6128.64</v>
      </c>
      <c r="I597" s="508"/>
    </row>
    <row r="598" spans="1:9" s="461" customFormat="1" ht="38.25" x14ac:dyDescent="0.2">
      <c r="A598" s="502" t="s">
        <v>67</v>
      </c>
      <c r="B598" s="503" t="s">
        <v>212</v>
      </c>
      <c r="C598" s="519" t="s">
        <v>1501</v>
      </c>
      <c r="D598" s="505" t="s">
        <v>216</v>
      </c>
      <c r="E598" s="506" t="s">
        <v>13</v>
      </c>
      <c r="F598" s="507">
        <v>12</v>
      </c>
      <c r="G598" s="590">
        <v>92.7</v>
      </c>
      <c r="H598" s="568">
        <f t="shared" si="24"/>
        <v>1112.4000000000001</v>
      </c>
      <c r="I598" s="508"/>
    </row>
    <row r="599" spans="1:9" s="461" customFormat="1" ht="38.25" x14ac:dyDescent="0.2">
      <c r="A599" s="502" t="s">
        <v>67</v>
      </c>
      <c r="B599" s="503" t="s">
        <v>740</v>
      </c>
      <c r="C599" s="519" t="s">
        <v>1502</v>
      </c>
      <c r="D599" s="505" t="s">
        <v>703</v>
      </c>
      <c r="E599" s="506" t="s">
        <v>13</v>
      </c>
      <c r="F599" s="507">
        <v>6</v>
      </c>
      <c r="G599" s="590">
        <v>36.369999999999997</v>
      </c>
      <c r="H599" s="568">
        <f t="shared" si="24"/>
        <v>218.22</v>
      </c>
      <c r="I599" s="508"/>
    </row>
    <row r="600" spans="1:9" s="461" customFormat="1" ht="38.25" x14ac:dyDescent="0.2">
      <c r="A600" s="502" t="s">
        <v>67</v>
      </c>
      <c r="B600" s="503" t="s">
        <v>739</v>
      </c>
      <c r="C600" s="519" t="s">
        <v>1503</v>
      </c>
      <c r="D600" s="505" t="s">
        <v>702</v>
      </c>
      <c r="E600" s="506" t="s">
        <v>13</v>
      </c>
      <c r="F600" s="507">
        <v>2</v>
      </c>
      <c r="G600" s="590">
        <v>30.21</v>
      </c>
      <c r="H600" s="568">
        <f t="shared" si="24"/>
        <v>60.42</v>
      </c>
      <c r="I600" s="508"/>
    </row>
    <row r="601" spans="1:9" s="461" customFormat="1" ht="38.25" x14ac:dyDescent="0.2">
      <c r="A601" s="502" t="s">
        <v>67</v>
      </c>
      <c r="B601" s="503" t="s">
        <v>737</v>
      </c>
      <c r="C601" s="519" t="s">
        <v>1504</v>
      </c>
      <c r="D601" s="505" t="s">
        <v>700</v>
      </c>
      <c r="E601" s="506" t="s">
        <v>13</v>
      </c>
      <c r="F601" s="507">
        <v>10</v>
      </c>
      <c r="G601" s="590">
        <v>22.88</v>
      </c>
      <c r="H601" s="568">
        <f t="shared" si="24"/>
        <v>228.8</v>
      </c>
      <c r="I601" s="508"/>
    </row>
    <row r="602" spans="1:9" s="461" customFormat="1" ht="25.5" x14ac:dyDescent="0.2">
      <c r="A602" s="502" t="s">
        <v>199</v>
      </c>
      <c r="B602" s="503">
        <v>92992</v>
      </c>
      <c r="C602" s="519" t="s">
        <v>1505</v>
      </c>
      <c r="D602" s="505" t="s">
        <v>912</v>
      </c>
      <c r="E602" s="506" t="s">
        <v>164</v>
      </c>
      <c r="F602" s="507">
        <v>255</v>
      </c>
      <c r="G602" s="590">
        <v>106.71</v>
      </c>
      <c r="H602" s="568">
        <f t="shared" si="24"/>
        <v>27211.05</v>
      </c>
      <c r="I602" s="508"/>
    </row>
    <row r="603" spans="1:9" s="461" customFormat="1" ht="63.75" x14ac:dyDescent="0.2">
      <c r="A603" s="502" t="s">
        <v>67</v>
      </c>
      <c r="B603" s="503" t="s">
        <v>735</v>
      </c>
      <c r="C603" s="519" t="s">
        <v>1506</v>
      </c>
      <c r="D603" s="505" t="s">
        <v>698</v>
      </c>
      <c r="E603" s="506" t="s">
        <v>164</v>
      </c>
      <c r="F603" s="507">
        <v>85</v>
      </c>
      <c r="G603" s="590">
        <v>96.55</v>
      </c>
      <c r="H603" s="568">
        <f t="shared" si="24"/>
        <v>8206.75</v>
      </c>
      <c r="I603" s="508"/>
    </row>
    <row r="604" spans="1:9" s="461" customFormat="1" ht="25.5" x14ac:dyDescent="0.2">
      <c r="A604" s="502" t="s">
        <v>199</v>
      </c>
      <c r="B604" s="503">
        <v>92988</v>
      </c>
      <c r="C604" s="519" t="s">
        <v>1507</v>
      </c>
      <c r="D604" s="505" t="s">
        <v>913</v>
      </c>
      <c r="E604" s="506" t="s">
        <v>164</v>
      </c>
      <c r="F604" s="507">
        <v>15</v>
      </c>
      <c r="G604" s="590">
        <v>59.9</v>
      </c>
      <c r="H604" s="568">
        <f t="shared" si="24"/>
        <v>898.5</v>
      </c>
      <c r="I604" s="508"/>
    </row>
    <row r="605" spans="1:9" s="461" customFormat="1" ht="25.5" x14ac:dyDescent="0.2">
      <c r="A605" s="502" t="s">
        <v>199</v>
      </c>
      <c r="B605" s="503">
        <v>92984</v>
      </c>
      <c r="C605" s="519" t="s">
        <v>1508</v>
      </c>
      <c r="D605" s="505" t="s">
        <v>914</v>
      </c>
      <c r="E605" s="506" t="s">
        <v>164</v>
      </c>
      <c r="F605" s="507">
        <v>5</v>
      </c>
      <c r="G605" s="590">
        <v>30.24</v>
      </c>
      <c r="H605" s="568">
        <f t="shared" si="24"/>
        <v>151.19999999999999</v>
      </c>
      <c r="I605" s="508"/>
    </row>
    <row r="606" spans="1:9" s="461" customFormat="1" ht="63.75" x14ac:dyDescent="0.2">
      <c r="A606" s="502" t="s">
        <v>67</v>
      </c>
      <c r="B606" s="503" t="s">
        <v>733</v>
      </c>
      <c r="C606" s="519" t="s">
        <v>1509</v>
      </c>
      <c r="D606" s="505" t="s">
        <v>696</v>
      </c>
      <c r="E606" s="506" t="s">
        <v>164</v>
      </c>
      <c r="F606" s="507">
        <v>5</v>
      </c>
      <c r="G606" s="590">
        <v>27.34</v>
      </c>
      <c r="H606" s="568">
        <f t="shared" si="24"/>
        <v>136.69999999999999</v>
      </c>
      <c r="I606" s="508"/>
    </row>
    <row r="607" spans="1:9" s="461" customFormat="1" ht="51" x14ac:dyDescent="0.2">
      <c r="A607" s="527" t="s">
        <v>67</v>
      </c>
      <c r="B607" s="528" t="s">
        <v>917</v>
      </c>
      <c r="C607" s="529" t="s">
        <v>1510</v>
      </c>
      <c r="D607" s="530" t="s">
        <v>915</v>
      </c>
      <c r="E607" s="531" t="s">
        <v>13</v>
      </c>
      <c r="F607" s="532">
        <v>1</v>
      </c>
      <c r="G607" s="591">
        <v>5986.18</v>
      </c>
      <c r="H607" s="580">
        <f t="shared" si="24"/>
        <v>5986.18</v>
      </c>
      <c r="I607" s="508"/>
    </row>
    <row r="608" spans="1:9" s="461" customFormat="1" x14ac:dyDescent="0.2">
      <c r="A608" s="527" t="s">
        <v>67</v>
      </c>
      <c r="B608" s="528" t="s">
        <v>918</v>
      </c>
      <c r="C608" s="529" t="s">
        <v>1511</v>
      </c>
      <c r="D608" s="530" t="s">
        <v>916</v>
      </c>
      <c r="E608" s="531" t="s">
        <v>13</v>
      </c>
      <c r="F608" s="532">
        <v>1</v>
      </c>
      <c r="G608" s="591">
        <v>42183.66</v>
      </c>
      <c r="H608" s="580">
        <f t="shared" si="24"/>
        <v>42183.66</v>
      </c>
      <c r="I608" s="508"/>
    </row>
    <row r="609" spans="1:9" s="461" customFormat="1" x14ac:dyDescent="0.2">
      <c r="A609" s="502"/>
      <c r="B609" s="503"/>
      <c r="C609" s="523" t="s">
        <v>632</v>
      </c>
      <c r="D609" s="524" t="s">
        <v>919</v>
      </c>
      <c r="E609" s="525"/>
      <c r="F609" s="526"/>
      <c r="G609" s="577"/>
      <c r="H609" s="576"/>
      <c r="I609" s="508"/>
    </row>
    <row r="610" spans="1:9" s="461" customFormat="1" ht="38.25" x14ac:dyDescent="0.2">
      <c r="A610" s="502" t="s">
        <v>67</v>
      </c>
      <c r="B610" s="503" t="s">
        <v>212</v>
      </c>
      <c r="C610" s="519" t="s">
        <v>1512</v>
      </c>
      <c r="D610" s="505" t="s">
        <v>216</v>
      </c>
      <c r="E610" s="506" t="s">
        <v>13</v>
      </c>
      <c r="F610" s="507">
        <v>3</v>
      </c>
      <c r="G610" s="590">
        <v>92.7</v>
      </c>
      <c r="H610" s="568">
        <f t="shared" si="24"/>
        <v>278.10000000000002</v>
      </c>
      <c r="I610" s="508"/>
    </row>
    <row r="611" spans="1:9" s="461" customFormat="1" ht="51" x14ac:dyDescent="0.2">
      <c r="A611" s="502" t="s">
        <v>67</v>
      </c>
      <c r="B611" s="503" t="s">
        <v>487</v>
      </c>
      <c r="C611" s="519" t="s">
        <v>1513</v>
      </c>
      <c r="D611" s="505" t="s">
        <v>271</v>
      </c>
      <c r="E611" s="506" t="s">
        <v>164</v>
      </c>
      <c r="F611" s="507">
        <v>6</v>
      </c>
      <c r="G611" s="590">
        <v>134.52000000000001</v>
      </c>
      <c r="H611" s="568">
        <f t="shared" si="24"/>
        <v>807.12</v>
      </c>
      <c r="I611" s="508"/>
    </row>
    <row r="612" spans="1:9" s="461" customFormat="1" ht="63.75" x14ac:dyDescent="0.2">
      <c r="A612" s="502" t="s">
        <v>199</v>
      </c>
      <c r="B612" s="503">
        <v>91935</v>
      </c>
      <c r="C612" s="519" t="s">
        <v>1514</v>
      </c>
      <c r="D612" s="505" t="s">
        <v>920</v>
      </c>
      <c r="E612" s="506" t="s">
        <v>164</v>
      </c>
      <c r="F612" s="507">
        <v>42</v>
      </c>
      <c r="G612" s="590">
        <v>28.72</v>
      </c>
      <c r="H612" s="568">
        <f t="shared" si="24"/>
        <v>1206.24</v>
      </c>
      <c r="I612" s="508"/>
    </row>
    <row r="613" spans="1:9" s="461" customFormat="1" ht="63.75" x14ac:dyDescent="0.2">
      <c r="A613" s="502" t="s">
        <v>199</v>
      </c>
      <c r="B613" s="503">
        <v>91934</v>
      </c>
      <c r="C613" s="519" t="s">
        <v>1515</v>
      </c>
      <c r="D613" s="505" t="s">
        <v>921</v>
      </c>
      <c r="E613" s="506" t="s">
        <v>164</v>
      </c>
      <c r="F613" s="507">
        <v>14</v>
      </c>
      <c r="G613" s="590">
        <v>27.53</v>
      </c>
      <c r="H613" s="568">
        <f t="shared" si="24"/>
        <v>385.42</v>
      </c>
      <c r="I613" s="508"/>
    </row>
    <row r="614" spans="1:9" s="461" customFormat="1" ht="38.25" x14ac:dyDescent="0.2">
      <c r="A614" s="502" t="s">
        <v>67</v>
      </c>
      <c r="B614" s="503" t="s">
        <v>736</v>
      </c>
      <c r="C614" s="519" t="s">
        <v>1516</v>
      </c>
      <c r="D614" s="505" t="s">
        <v>699</v>
      </c>
      <c r="E614" s="506" t="s">
        <v>13</v>
      </c>
      <c r="F614" s="507">
        <v>16</v>
      </c>
      <c r="G614" s="590">
        <v>22.05</v>
      </c>
      <c r="H614" s="568">
        <f t="shared" si="24"/>
        <v>352.8</v>
      </c>
      <c r="I614" s="508"/>
    </row>
    <row r="615" spans="1:9" s="461" customFormat="1" ht="38.25" x14ac:dyDescent="0.2">
      <c r="A615" s="502" t="s">
        <v>67</v>
      </c>
      <c r="B615" s="503" t="s">
        <v>924</v>
      </c>
      <c r="C615" s="519" t="s">
        <v>1517</v>
      </c>
      <c r="D615" s="505" t="s">
        <v>922</v>
      </c>
      <c r="E615" s="506" t="s">
        <v>164</v>
      </c>
      <c r="F615" s="507">
        <v>4</v>
      </c>
      <c r="G615" s="590">
        <v>33.5</v>
      </c>
      <c r="H615" s="568">
        <f t="shared" si="24"/>
        <v>134</v>
      </c>
      <c r="I615" s="508"/>
    </row>
    <row r="616" spans="1:9" s="461" customFormat="1" ht="25.5" x14ac:dyDescent="0.2">
      <c r="A616" s="502" t="s">
        <v>67</v>
      </c>
      <c r="B616" s="503" t="s">
        <v>925</v>
      </c>
      <c r="C616" s="519" t="s">
        <v>1518</v>
      </c>
      <c r="D616" s="505" t="s">
        <v>923</v>
      </c>
      <c r="E616" s="506" t="s">
        <v>13</v>
      </c>
      <c r="F616" s="507">
        <v>4</v>
      </c>
      <c r="G616" s="590">
        <v>57.26</v>
      </c>
      <c r="H616" s="568">
        <f t="shared" si="24"/>
        <v>229.04</v>
      </c>
      <c r="I616" s="508"/>
    </row>
    <row r="617" spans="1:9" s="461" customFormat="1" x14ac:dyDescent="0.2">
      <c r="A617" s="502"/>
      <c r="B617" s="503"/>
      <c r="C617" s="523" t="s">
        <v>633</v>
      </c>
      <c r="D617" s="524" t="s">
        <v>251</v>
      </c>
      <c r="E617" s="525"/>
      <c r="F617" s="526"/>
      <c r="G617" s="579"/>
      <c r="H617" s="576"/>
      <c r="I617" s="508"/>
    </row>
    <row r="618" spans="1:9" s="461" customFormat="1" ht="51" x14ac:dyDescent="0.2">
      <c r="A618" s="502" t="s">
        <v>67</v>
      </c>
      <c r="B618" s="503" t="s">
        <v>254</v>
      </c>
      <c r="C618" s="519" t="s">
        <v>1519</v>
      </c>
      <c r="D618" s="505" t="s">
        <v>273</v>
      </c>
      <c r="E618" s="506" t="s">
        <v>13</v>
      </c>
      <c r="F618" s="507">
        <v>58</v>
      </c>
      <c r="G618" s="590">
        <v>156.93</v>
      </c>
      <c r="H618" s="568">
        <f t="shared" si="24"/>
        <v>9101.94</v>
      </c>
      <c r="I618" s="508"/>
    </row>
    <row r="619" spans="1:9" s="461" customFormat="1" ht="25.5" x14ac:dyDescent="0.2">
      <c r="A619" s="502" t="s">
        <v>67</v>
      </c>
      <c r="B619" s="503" t="s">
        <v>222</v>
      </c>
      <c r="C619" s="519" t="s">
        <v>1520</v>
      </c>
      <c r="D619" s="505" t="s">
        <v>230</v>
      </c>
      <c r="E619" s="506" t="s">
        <v>13</v>
      </c>
      <c r="F619" s="507">
        <v>34</v>
      </c>
      <c r="G619" s="590">
        <v>37.03</v>
      </c>
      <c r="H619" s="568">
        <f t="shared" si="24"/>
        <v>1259.02</v>
      </c>
      <c r="I619" s="508"/>
    </row>
    <row r="620" spans="1:9" s="461" customFormat="1" ht="38.25" x14ac:dyDescent="0.2">
      <c r="A620" s="502" t="s">
        <v>199</v>
      </c>
      <c r="B620" s="503">
        <v>95787</v>
      </c>
      <c r="C620" s="519" t="s">
        <v>1521</v>
      </c>
      <c r="D620" s="505" t="s">
        <v>545</v>
      </c>
      <c r="E620" s="506" t="s">
        <v>13</v>
      </c>
      <c r="F620" s="507">
        <v>17</v>
      </c>
      <c r="G620" s="590">
        <v>35.08</v>
      </c>
      <c r="H620" s="568">
        <f t="shared" si="24"/>
        <v>596.36</v>
      </c>
      <c r="I620" s="508"/>
    </row>
    <row r="621" spans="1:9" s="461" customFormat="1" x14ac:dyDescent="0.2">
      <c r="A621" s="502"/>
      <c r="B621" s="503"/>
      <c r="C621" s="523" t="s">
        <v>634</v>
      </c>
      <c r="D621" s="524" t="s">
        <v>926</v>
      </c>
      <c r="E621" s="525"/>
      <c r="F621" s="526"/>
      <c r="G621" s="579"/>
      <c r="H621" s="576"/>
      <c r="I621" s="508"/>
    </row>
    <row r="622" spans="1:9" s="461" customFormat="1" ht="25.5" x14ac:dyDescent="0.2">
      <c r="A622" s="502" t="s">
        <v>67</v>
      </c>
      <c r="B622" s="503" t="s">
        <v>237</v>
      </c>
      <c r="C622" s="519" t="s">
        <v>635</v>
      </c>
      <c r="D622" s="505" t="s">
        <v>238</v>
      </c>
      <c r="E622" s="506" t="s">
        <v>64</v>
      </c>
      <c r="F622" s="507">
        <v>9861.6</v>
      </c>
      <c r="G622" s="590">
        <v>43.3</v>
      </c>
      <c r="H622" s="568">
        <f t="shared" si="24"/>
        <v>427007.28</v>
      </c>
      <c r="I622" s="508"/>
    </row>
    <row r="623" spans="1:9" s="461" customFormat="1" ht="38.25" x14ac:dyDescent="0.2">
      <c r="A623" s="502" t="s">
        <v>199</v>
      </c>
      <c r="B623" s="503">
        <v>94210</v>
      </c>
      <c r="C623" s="519" t="s">
        <v>636</v>
      </c>
      <c r="D623" s="505" t="s">
        <v>206</v>
      </c>
      <c r="E623" s="506" t="s">
        <v>179</v>
      </c>
      <c r="F623" s="507">
        <v>239.17</v>
      </c>
      <c r="G623" s="590">
        <v>56.52</v>
      </c>
      <c r="H623" s="568">
        <f t="shared" si="24"/>
        <v>13517.89</v>
      </c>
      <c r="I623" s="508"/>
    </row>
    <row r="624" spans="1:9" s="461" customFormat="1" x14ac:dyDescent="0.2">
      <c r="A624" s="502" t="s">
        <v>199</v>
      </c>
      <c r="B624" s="503">
        <v>38366</v>
      </c>
      <c r="C624" s="519" t="s">
        <v>637</v>
      </c>
      <c r="D624" s="505" t="s">
        <v>927</v>
      </c>
      <c r="E624" s="506" t="s">
        <v>179</v>
      </c>
      <c r="F624" s="507">
        <v>247.26</v>
      </c>
      <c r="G624" s="589">
        <v>6.32</v>
      </c>
      <c r="H624" s="568">
        <f t="shared" si="24"/>
        <v>1562.68</v>
      </c>
      <c r="I624" s="508"/>
    </row>
    <row r="625" spans="1:9" s="461" customFormat="1" ht="25.5" x14ac:dyDescent="0.2">
      <c r="A625" s="502" t="s">
        <v>199</v>
      </c>
      <c r="B625" s="503">
        <v>91341</v>
      </c>
      <c r="C625" s="519" t="s">
        <v>638</v>
      </c>
      <c r="D625" s="505" t="s">
        <v>905</v>
      </c>
      <c r="E625" s="506" t="s">
        <v>179</v>
      </c>
      <c r="F625" s="507">
        <v>1</v>
      </c>
      <c r="G625" s="590">
        <v>821.57</v>
      </c>
      <c r="H625" s="568">
        <f t="shared" si="24"/>
        <v>821.57</v>
      </c>
      <c r="I625" s="508"/>
    </row>
    <row r="626" spans="1:9" s="461" customFormat="1" ht="38.25" x14ac:dyDescent="0.2">
      <c r="A626" s="502" t="s">
        <v>67</v>
      </c>
      <c r="B626" s="503" t="s">
        <v>242</v>
      </c>
      <c r="C626" s="519" t="s">
        <v>639</v>
      </c>
      <c r="D626" s="505" t="s">
        <v>928</v>
      </c>
      <c r="E626" s="506" t="s">
        <v>13</v>
      </c>
      <c r="F626" s="507">
        <v>2</v>
      </c>
      <c r="G626" s="590">
        <v>315.76</v>
      </c>
      <c r="H626" s="568">
        <f t="shared" si="24"/>
        <v>631.52</v>
      </c>
      <c r="I626" s="508"/>
    </row>
    <row r="627" spans="1:9" s="461" customFormat="1" ht="38.25" x14ac:dyDescent="0.2">
      <c r="A627" s="502" t="s">
        <v>67</v>
      </c>
      <c r="B627" s="503" t="s">
        <v>243</v>
      </c>
      <c r="C627" s="519" t="s">
        <v>640</v>
      </c>
      <c r="D627" s="505" t="s">
        <v>247</v>
      </c>
      <c r="E627" s="506" t="s">
        <v>13</v>
      </c>
      <c r="F627" s="507">
        <v>2</v>
      </c>
      <c r="G627" s="590">
        <v>325.99</v>
      </c>
      <c r="H627" s="568">
        <f t="shared" si="24"/>
        <v>651.98</v>
      </c>
      <c r="I627" s="508"/>
    </row>
    <row r="628" spans="1:9" s="461" customFormat="1" x14ac:dyDescent="0.2">
      <c r="A628" s="502"/>
      <c r="B628" s="503"/>
      <c r="C628" s="523" t="s">
        <v>643</v>
      </c>
      <c r="D628" s="524" t="s">
        <v>296</v>
      </c>
      <c r="E628" s="525"/>
      <c r="F628" s="526"/>
      <c r="G628" s="579"/>
      <c r="H628" s="576"/>
      <c r="I628" s="508"/>
    </row>
    <row r="629" spans="1:9" s="461" customFormat="1" ht="51" x14ac:dyDescent="0.2">
      <c r="A629" s="502" t="s">
        <v>67</v>
      </c>
      <c r="B629" s="503" t="s">
        <v>297</v>
      </c>
      <c r="C629" s="519" t="s">
        <v>644</v>
      </c>
      <c r="D629" s="505" t="s">
        <v>929</v>
      </c>
      <c r="E629" s="506" t="s">
        <v>13</v>
      </c>
      <c r="F629" s="507">
        <v>23</v>
      </c>
      <c r="G629" s="590">
        <v>103.86</v>
      </c>
      <c r="H629" s="568">
        <f t="shared" si="24"/>
        <v>2388.7800000000002</v>
      </c>
      <c r="I629" s="508"/>
    </row>
    <row r="630" spans="1:9" s="461" customFormat="1" ht="51" x14ac:dyDescent="0.2">
      <c r="A630" s="502" t="s">
        <v>67</v>
      </c>
      <c r="B630" s="503" t="s">
        <v>298</v>
      </c>
      <c r="C630" s="519" t="s">
        <v>1522</v>
      </c>
      <c r="D630" s="505" t="s">
        <v>299</v>
      </c>
      <c r="E630" s="506" t="s">
        <v>164</v>
      </c>
      <c r="F630" s="507">
        <v>102</v>
      </c>
      <c r="G630" s="590">
        <v>106.45</v>
      </c>
      <c r="H630" s="568">
        <f t="shared" si="24"/>
        <v>10857.9</v>
      </c>
      <c r="I630" s="508"/>
    </row>
    <row r="631" spans="1:9" s="461" customFormat="1" x14ac:dyDescent="0.2">
      <c r="A631" s="502"/>
      <c r="B631" s="503"/>
      <c r="C631" s="523" t="s">
        <v>656</v>
      </c>
      <c r="D631" s="524" t="s">
        <v>241</v>
      </c>
      <c r="E631" s="525"/>
      <c r="F631" s="526"/>
      <c r="G631" s="579"/>
      <c r="H631" s="576"/>
      <c r="I631" s="508"/>
    </row>
    <row r="632" spans="1:9" s="461" customFormat="1" ht="38.25" x14ac:dyDescent="0.2">
      <c r="A632" s="502" t="s">
        <v>67</v>
      </c>
      <c r="B632" s="503" t="s">
        <v>300</v>
      </c>
      <c r="C632" s="519" t="s">
        <v>657</v>
      </c>
      <c r="D632" s="505" t="s">
        <v>930</v>
      </c>
      <c r="E632" s="506" t="s">
        <v>13</v>
      </c>
      <c r="F632" s="507">
        <v>2</v>
      </c>
      <c r="G632" s="590">
        <v>315.76</v>
      </c>
      <c r="H632" s="568">
        <f t="shared" si="24"/>
        <v>631.52</v>
      </c>
      <c r="I632" s="508"/>
    </row>
    <row r="633" spans="1:9" s="461" customFormat="1" ht="38.25" x14ac:dyDescent="0.2">
      <c r="A633" s="502" t="s">
        <v>67</v>
      </c>
      <c r="B633" s="503" t="s">
        <v>243</v>
      </c>
      <c r="C633" s="519" t="s">
        <v>668</v>
      </c>
      <c r="D633" s="505" t="s">
        <v>931</v>
      </c>
      <c r="E633" s="506" t="s">
        <v>13</v>
      </c>
      <c r="F633" s="507">
        <v>2</v>
      </c>
      <c r="G633" s="590">
        <v>325.99</v>
      </c>
      <c r="H633" s="568">
        <f t="shared" si="24"/>
        <v>651.98</v>
      </c>
      <c r="I633" s="508"/>
    </row>
    <row r="634" spans="1:9" s="461" customFormat="1" ht="38.25" x14ac:dyDescent="0.2">
      <c r="A634" s="502" t="s">
        <v>67</v>
      </c>
      <c r="B634" s="503" t="s">
        <v>301</v>
      </c>
      <c r="C634" s="519" t="s">
        <v>671</v>
      </c>
      <c r="D634" s="505" t="s">
        <v>932</v>
      </c>
      <c r="E634" s="506" t="s">
        <v>13</v>
      </c>
      <c r="F634" s="507">
        <v>2</v>
      </c>
      <c r="G634" s="590">
        <v>205.56</v>
      </c>
      <c r="H634" s="568">
        <f t="shared" si="24"/>
        <v>411.12</v>
      </c>
      <c r="I634" s="508"/>
    </row>
    <row r="635" spans="1:9" s="461" customFormat="1" ht="38.25" x14ac:dyDescent="0.2">
      <c r="A635" s="502" t="s">
        <v>67</v>
      </c>
      <c r="B635" s="503" t="s">
        <v>301</v>
      </c>
      <c r="C635" s="519" t="s">
        <v>678</v>
      </c>
      <c r="D635" s="505" t="s">
        <v>933</v>
      </c>
      <c r="E635" s="506" t="s">
        <v>13</v>
      </c>
      <c r="F635" s="507">
        <v>2</v>
      </c>
      <c r="G635" s="590">
        <v>205.56</v>
      </c>
      <c r="H635" s="568">
        <f t="shared" si="24"/>
        <v>411.12</v>
      </c>
      <c r="I635" s="508"/>
    </row>
    <row r="636" spans="1:9" s="461" customFormat="1" ht="13.5" thickBot="1" x14ac:dyDescent="0.25">
      <c r="A636" s="510"/>
      <c r="B636" s="511"/>
      <c r="C636" s="512"/>
      <c r="D636" s="513" t="s">
        <v>22</v>
      </c>
      <c r="E636" s="514"/>
      <c r="F636" s="515"/>
      <c r="G636" s="569"/>
      <c r="H636" s="570"/>
      <c r="I636" s="516">
        <f>SUM(H578:H635)</f>
        <v>573888.24</v>
      </c>
    </row>
    <row r="637" spans="1:9" s="461" customFormat="1" ht="13.5" thickBot="1" x14ac:dyDescent="0.25">
      <c r="A637" s="517"/>
      <c r="B637" s="517"/>
      <c r="C637" s="518"/>
      <c r="D637" s="518"/>
      <c r="E637" s="518"/>
      <c r="F637" s="571"/>
      <c r="G637" s="572"/>
      <c r="H637" s="573"/>
      <c r="I637" s="518"/>
    </row>
    <row r="638" spans="1:9" s="461" customFormat="1" x14ac:dyDescent="0.2">
      <c r="A638" s="495"/>
      <c r="B638" s="496"/>
      <c r="C638" s="520" t="s">
        <v>58</v>
      </c>
      <c r="D638" s="498" t="s">
        <v>934</v>
      </c>
      <c r="E638" s="499"/>
      <c r="F638" s="500"/>
      <c r="G638" s="581"/>
      <c r="H638" s="566"/>
      <c r="I638" s="501"/>
    </row>
    <row r="639" spans="1:9" s="461" customFormat="1" x14ac:dyDescent="0.2">
      <c r="A639" s="502" t="s">
        <v>67</v>
      </c>
      <c r="B639" s="503" t="s">
        <v>937</v>
      </c>
      <c r="C639" s="519" t="s">
        <v>59</v>
      </c>
      <c r="D639" s="505" t="s">
        <v>935</v>
      </c>
      <c r="E639" s="506" t="s">
        <v>179</v>
      </c>
      <c r="F639" s="507">
        <v>1262.81</v>
      </c>
      <c r="G639" s="590">
        <v>12.11</v>
      </c>
      <c r="H639" s="568">
        <f t="shared" ref="H639:H647" si="25">+F639*G639</f>
        <v>15292.63</v>
      </c>
      <c r="I639" s="508"/>
    </row>
    <row r="640" spans="1:9" s="461" customFormat="1" x14ac:dyDescent="0.2">
      <c r="A640" s="502" t="s">
        <v>67</v>
      </c>
      <c r="B640" s="503" t="s">
        <v>938</v>
      </c>
      <c r="C640" s="519" t="s">
        <v>60</v>
      </c>
      <c r="D640" s="505" t="s">
        <v>936</v>
      </c>
      <c r="E640" s="506" t="s">
        <v>13</v>
      </c>
      <c r="F640" s="507">
        <v>1</v>
      </c>
      <c r="G640" s="590">
        <v>54514.74</v>
      </c>
      <c r="H640" s="568">
        <f t="shared" si="25"/>
        <v>54514.74</v>
      </c>
      <c r="I640" s="508"/>
    </row>
    <row r="641" spans="1:9" s="461" customFormat="1" x14ac:dyDescent="0.2">
      <c r="A641" s="502"/>
      <c r="B641" s="503"/>
      <c r="C641" s="523" t="s">
        <v>909</v>
      </c>
      <c r="D641" s="524" t="s">
        <v>939</v>
      </c>
      <c r="E641" s="525"/>
      <c r="F641" s="526"/>
      <c r="G641" s="578"/>
      <c r="H641" s="576"/>
      <c r="I641" s="508"/>
    </row>
    <row r="642" spans="1:9" s="461" customFormat="1" x14ac:dyDescent="0.2">
      <c r="A642" s="502" t="s">
        <v>67</v>
      </c>
      <c r="B642" s="503" t="s">
        <v>946</v>
      </c>
      <c r="C642" s="519" t="s">
        <v>911</v>
      </c>
      <c r="D642" s="505" t="s">
        <v>940</v>
      </c>
      <c r="E642" s="506" t="s">
        <v>63</v>
      </c>
      <c r="F642" s="507">
        <v>1</v>
      </c>
      <c r="G642" s="592">
        <v>29912.68</v>
      </c>
      <c r="H642" s="568">
        <f t="shared" si="25"/>
        <v>29912.68</v>
      </c>
      <c r="I642" s="508"/>
    </row>
    <row r="643" spans="1:9" s="461" customFormat="1" x14ac:dyDescent="0.2">
      <c r="A643" s="502" t="s">
        <v>67</v>
      </c>
      <c r="B643" s="503" t="s">
        <v>947</v>
      </c>
      <c r="C643" s="519" t="s">
        <v>910</v>
      </c>
      <c r="D643" s="505" t="s">
        <v>941</v>
      </c>
      <c r="E643" s="506" t="s">
        <v>63</v>
      </c>
      <c r="F643" s="507">
        <v>1</v>
      </c>
      <c r="G643" s="590">
        <v>29912.68</v>
      </c>
      <c r="H643" s="568">
        <f t="shared" si="25"/>
        <v>29912.68</v>
      </c>
      <c r="I643" s="508"/>
    </row>
    <row r="644" spans="1:9" s="461" customFormat="1" x14ac:dyDescent="0.2">
      <c r="A644" s="502" t="s">
        <v>67</v>
      </c>
      <c r="B644" s="503" t="s">
        <v>948</v>
      </c>
      <c r="C644" s="519" t="s">
        <v>1523</v>
      </c>
      <c r="D644" s="505" t="s">
        <v>942</v>
      </c>
      <c r="E644" s="506" t="s">
        <v>63</v>
      </c>
      <c r="F644" s="507">
        <v>1</v>
      </c>
      <c r="G644" s="590">
        <v>29912.68</v>
      </c>
      <c r="H644" s="568">
        <f t="shared" si="25"/>
        <v>29912.68</v>
      </c>
      <c r="I644" s="508"/>
    </row>
    <row r="645" spans="1:9" s="461" customFormat="1" x14ac:dyDescent="0.2">
      <c r="A645" s="502" t="s">
        <v>67</v>
      </c>
      <c r="B645" s="503" t="s">
        <v>949</v>
      </c>
      <c r="C645" s="519" t="s">
        <v>1524</v>
      </c>
      <c r="D645" s="505" t="s">
        <v>943</v>
      </c>
      <c r="E645" s="506" t="s">
        <v>63</v>
      </c>
      <c r="F645" s="507">
        <v>1</v>
      </c>
      <c r="G645" s="590">
        <v>29912.68</v>
      </c>
      <c r="H645" s="568">
        <f t="shared" si="25"/>
        <v>29912.68</v>
      </c>
      <c r="I645" s="508"/>
    </row>
    <row r="646" spans="1:9" s="461" customFormat="1" x14ac:dyDescent="0.2">
      <c r="A646" s="502" t="s">
        <v>67</v>
      </c>
      <c r="B646" s="503" t="s">
        <v>950</v>
      </c>
      <c r="C646" s="519" t="s">
        <v>1525</v>
      </c>
      <c r="D646" s="505" t="s">
        <v>944</v>
      </c>
      <c r="E646" s="506" t="s">
        <v>63</v>
      </c>
      <c r="F646" s="507">
        <v>1</v>
      </c>
      <c r="G646" s="590">
        <v>29912.68</v>
      </c>
      <c r="H646" s="568">
        <f t="shared" si="25"/>
        <v>29912.68</v>
      </c>
      <c r="I646" s="508"/>
    </row>
    <row r="647" spans="1:9" s="461" customFormat="1" x14ac:dyDescent="0.2">
      <c r="A647" s="502" t="s">
        <v>67</v>
      </c>
      <c r="B647" s="503" t="s">
        <v>951</v>
      </c>
      <c r="C647" s="519" t="s">
        <v>1526</v>
      </c>
      <c r="D647" s="505" t="s">
        <v>945</v>
      </c>
      <c r="E647" s="506" t="s">
        <v>63</v>
      </c>
      <c r="F647" s="507">
        <v>1</v>
      </c>
      <c r="G647" s="590">
        <v>29912.68</v>
      </c>
      <c r="H647" s="568">
        <f t="shared" si="25"/>
        <v>29912.68</v>
      </c>
      <c r="I647" s="508"/>
    </row>
    <row r="648" spans="1:9" s="461" customFormat="1" ht="13.5" thickBot="1" x14ac:dyDescent="0.25">
      <c r="A648" s="510"/>
      <c r="B648" s="511"/>
      <c r="C648" s="512"/>
      <c r="D648" s="513" t="s">
        <v>22</v>
      </c>
      <c r="E648" s="514"/>
      <c r="F648" s="515"/>
      <c r="G648" s="569"/>
      <c r="H648" s="570"/>
      <c r="I648" s="516">
        <f>SUM(H639:H647)</f>
        <v>249283.45</v>
      </c>
    </row>
    <row r="649" spans="1:9" x14ac:dyDescent="0.2">
      <c r="C649" s="533"/>
      <c r="D649" s="534"/>
      <c r="E649" s="465"/>
      <c r="I649" s="535"/>
    </row>
    <row r="650" spans="1:9" x14ac:dyDescent="0.2">
      <c r="C650" s="533"/>
      <c r="D650" s="534"/>
      <c r="E650" s="465"/>
      <c r="I650" s="535"/>
    </row>
    <row r="651" spans="1:9" x14ac:dyDescent="0.2">
      <c r="C651" s="533"/>
      <c r="D651" s="534"/>
      <c r="E651" s="465"/>
      <c r="I651" s="535"/>
    </row>
    <row r="652" spans="1:9" x14ac:dyDescent="0.2">
      <c r="C652" s="536"/>
      <c r="D652" s="537"/>
      <c r="E652" s="465"/>
      <c r="I652" s="535"/>
    </row>
    <row r="653" spans="1:9" ht="13.5" thickBot="1" x14ac:dyDescent="0.25">
      <c r="C653" s="536"/>
      <c r="D653" s="537"/>
      <c r="E653" s="465"/>
      <c r="I653" s="535"/>
    </row>
    <row r="654" spans="1:9" ht="13.5" thickBot="1" x14ac:dyDescent="0.25">
      <c r="A654" s="538"/>
      <c r="B654" s="539"/>
      <c r="C654" s="540"/>
      <c r="D654" s="541"/>
      <c r="E654" s="499"/>
      <c r="F654" s="500"/>
      <c r="G654" s="582"/>
      <c r="H654" s="583"/>
      <c r="I654" s="542"/>
    </row>
    <row r="655" spans="1:9" ht="13.5" thickBot="1" x14ac:dyDescent="0.25">
      <c r="A655" s="543"/>
      <c r="D655" s="544" t="s">
        <v>955</v>
      </c>
      <c r="E655" s="545"/>
      <c r="F655" s="546"/>
      <c r="G655" s="547"/>
      <c r="I655" s="548">
        <f>SUM(I23:I648)-I659</f>
        <v>4286651.7300000004</v>
      </c>
    </row>
    <row r="656" spans="1:9" ht="13.5" thickBot="1" x14ac:dyDescent="0.25">
      <c r="A656" s="543"/>
      <c r="D656" s="537"/>
      <c r="E656" s="465"/>
      <c r="I656" s="549"/>
    </row>
    <row r="657" spans="1:9" ht="13.5" thickBot="1" x14ac:dyDescent="0.25">
      <c r="A657" s="543"/>
      <c r="D657" s="544" t="s">
        <v>954</v>
      </c>
      <c r="E657" s="550"/>
      <c r="F657" s="584"/>
      <c r="G657" s="551">
        <f>LDI!G43</f>
        <v>0.2276</v>
      </c>
      <c r="I657" s="548">
        <f>I655*G657</f>
        <v>975641.93</v>
      </c>
    </row>
    <row r="658" spans="1:9" ht="13.5" thickBot="1" x14ac:dyDescent="0.25">
      <c r="A658" s="543"/>
      <c r="D658" s="534"/>
      <c r="E658" s="552"/>
      <c r="F658" s="553"/>
      <c r="G658" s="554"/>
      <c r="I658" s="549"/>
    </row>
    <row r="659" spans="1:9" ht="13.5" thickBot="1" x14ac:dyDescent="0.25">
      <c r="A659" s="543"/>
      <c r="D659" s="544" t="s">
        <v>956</v>
      </c>
      <c r="E659" s="545"/>
      <c r="F659" s="546"/>
      <c r="G659" s="551"/>
      <c r="I659" s="548">
        <f>H317+H439+H440+H441+H442+H443+H444+H445+H446+H447+H448+H449+H450+H496+H497+H499+H500+H501+H502+H503+H504+H505+H506+H508+H509+H510+H511+H512+H607+H608</f>
        <v>614285.38</v>
      </c>
    </row>
    <row r="660" spans="1:9" ht="13.5" thickBot="1" x14ac:dyDescent="0.25">
      <c r="A660" s="543"/>
      <c r="D660" s="537"/>
      <c r="E660" s="465"/>
      <c r="I660" s="549"/>
    </row>
    <row r="661" spans="1:9" ht="13.5" thickBot="1" x14ac:dyDescent="0.25">
      <c r="A661" s="543"/>
      <c r="D661" s="544" t="s">
        <v>953</v>
      </c>
      <c r="E661" s="550"/>
      <c r="F661" s="584"/>
      <c r="G661" s="551">
        <f>LDI!G74</f>
        <v>0.15279999999999999</v>
      </c>
      <c r="I661" s="548">
        <f>I659*G661</f>
        <v>93862.81</v>
      </c>
    </row>
    <row r="662" spans="1:9" ht="13.5" thickBot="1" x14ac:dyDescent="0.25">
      <c r="A662" s="543"/>
      <c r="D662" s="534"/>
      <c r="E662" s="552"/>
      <c r="F662" s="553"/>
      <c r="G662" s="554"/>
      <c r="I662" s="549"/>
    </row>
    <row r="663" spans="1:9" ht="13.5" thickBot="1" x14ac:dyDescent="0.25">
      <c r="A663" s="543"/>
      <c r="D663" s="544" t="s">
        <v>24</v>
      </c>
      <c r="E663" s="545"/>
      <c r="F663" s="546"/>
      <c r="G663" s="547"/>
      <c r="I663" s="548">
        <f>I657+I655+I659+I661</f>
        <v>5970441.8499999996</v>
      </c>
    </row>
    <row r="664" spans="1:9" ht="13.5" thickBot="1" x14ac:dyDescent="0.25">
      <c r="A664" s="555"/>
      <c r="B664" s="556"/>
      <c r="C664" s="557"/>
      <c r="D664" s="558"/>
      <c r="E664" s="559"/>
      <c r="F664" s="515"/>
      <c r="G664" s="585"/>
      <c r="H664" s="570"/>
      <c r="I664" s="560"/>
    </row>
    <row r="665" spans="1:9" x14ac:dyDescent="0.2">
      <c r="C665" s="476"/>
      <c r="D665" s="476"/>
      <c r="E665" s="476"/>
      <c r="F665" s="586"/>
      <c r="G665" s="593"/>
      <c r="H665" s="587"/>
      <c r="I665" s="476"/>
    </row>
    <row r="666" spans="1:9" x14ac:dyDescent="0.2">
      <c r="C666" s="476"/>
      <c r="D666" s="476"/>
      <c r="E666" s="476"/>
      <c r="F666" s="586"/>
      <c r="G666" s="593"/>
      <c r="H666" s="587"/>
      <c r="I666" s="476"/>
    </row>
    <row r="667" spans="1:9" x14ac:dyDescent="0.2">
      <c r="C667" s="476"/>
      <c r="D667" s="476"/>
      <c r="E667" s="476"/>
      <c r="F667" s="586"/>
      <c r="G667" s="593"/>
      <c r="H667" s="587"/>
      <c r="I667" s="476"/>
    </row>
  </sheetData>
  <sheetProtection algorithmName="SHA-512" hashValue="LbQMRzNotrYi7/3N5VFXnQFaWnT6E/jpUxKoTiYLk2xGaoCE9G2q/Xrry+m4XJ5EN3QdaBj6/DlD35d1e9JiiQ==" saltValue="QHkMwDQZyH2/YvDqHiH0ag==" spinCount="100000" sheet="1" objects="1" scenarios="1"/>
  <mergeCells count="1">
    <mergeCell ref="C7:D7"/>
  </mergeCells>
  <phoneticPr fontId="8" type="noConversion"/>
  <printOptions horizontalCentered="1"/>
  <pageMargins left="0.59055118110236227" right="0" top="0.59055118110236227" bottom="0.59055118110236227" header="0.51181102362204722" footer="0.51181102362204722"/>
  <pageSetup paperSize="9" scale="53" fitToHeight="17" orientation="portrait" horizontalDpi="180" verticalDpi="180" r:id="rId1"/>
  <headerFooter alignWithMargins="0">
    <oddFooter>Página &amp;P</oddFooter>
  </headerFooter>
  <rowBreaks count="6" manualBreakCount="6">
    <brk id="59" max="8" man="1"/>
    <brk id="97" max="8" man="1"/>
    <brk id="184" max="8" man="1"/>
    <brk id="490" max="8" man="1"/>
    <brk id="566" max="8" man="1"/>
    <brk id="609"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HR123"/>
  <sheetViews>
    <sheetView showGridLines="0" showZeros="0" tabSelected="1" zoomScale="115" zoomScaleNormal="115" workbookViewId="0">
      <selection activeCell="D30" sqref="D30"/>
    </sheetView>
  </sheetViews>
  <sheetFormatPr defaultColWidth="11.42578125" defaultRowHeight="15" customHeight="1" x14ac:dyDescent="0.15"/>
  <cols>
    <col min="1" max="1" width="3" style="150" customWidth="1"/>
    <col min="2" max="2" width="5.28515625" style="151" customWidth="1"/>
    <col min="3" max="3" width="21.42578125" style="152" customWidth="1"/>
    <col min="4" max="4" width="1.42578125" style="152" customWidth="1"/>
    <col min="5" max="5" width="4.28515625" style="152" customWidth="1"/>
    <col min="6" max="9" width="1.42578125" style="152" customWidth="1"/>
    <col min="10" max="10" width="2.5703125" style="152" customWidth="1"/>
    <col min="11" max="11" width="2" style="152" customWidth="1"/>
    <col min="12" max="14" width="1.42578125" style="152" customWidth="1"/>
    <col min="15" max="15" width="3" style="152" customWidth="1"/>
    <col min="16" max="19" width="1.42578125" style="152" customWidth="1"/>
    <col min="20" max="20" width="3.7109375" style="152" customWidth="1"/>
    <col min="21" max="24" width="1.42578125" style="152" customWidth="1"/>
    <col min="25" max="25" width="3" style="152" customWidth="1"/>
    <col min="26" max="29" width="1.42578125" style="152" customWidth="1"/>
    <col min="30" max="30" width="3.28515625" style="152" customWidth="1"/>
    <col min="31" max="34" width="1.42578125" style="152" customWidth="1"/>
    <col min="35" max="35" width="3.140625" style="152" customWidth="1"/>
    <col min="36" max="39" width="1.42578125" style="152" customWidth="1"/>
    <col min="40" max="40" width="3.28515625" style="152" customWidth="1"/>
    <col min="41" max="44" width="1.42578125" style="152" customWidth="1"/>
    <col min="45" max="45" width="4" style="152" customWidth="1"/>
    <col min="46" max="48" width="1.42578125" style="152" customWidth="1"/>
    <col min="49" max="223" width="1.42578125" style="152" hidden="1" customWidth="1"/>
    <col min="224" max="224" width="10.85546875" style="152" customWidth="1"/>
    <col min="225" max="16384" width="11.42578125" style="152"/>
  </cols>
  <sheetData>
    <row r="2" spans="1:224" ht="13.5" customHeight="1" x14ac:dyDescent="0.15"/>
    <row r="3" spans="1:224" ht="15.75" customHeight="1" x14ac:dyDescent="0.15"/>
    <row r="4" spans="1:224" ht="13.5" customHeight="1" x14ac:dyDescent="0.15"/>
    <row r="5" spans="1:224" ht="13.5" hidden="1" customHeight="1" x14ac:dyDescent="0.15"/>
    <row r="6" spans="1:224" ht="15.75" hidden="1" customHeight="1" x14ac:dyDescent="0.15"/>
    <row r="7" spans="1:224" ht="13.5" hidden="1" customHeight="1" x14ac:dyDescent="0.2">
      <c r="C7" s="611"/>
      <c r="D7" s="611"/>
      <c r="E7" s="611"/>
      <c r="F7" s="611"/>
      <c r="G7" s="611"/>
      <c r="H7" s="611"/>
      <c r="I7" s="611"/>
      <c r="J7" s="611"/>
      <c r="K7" s="611"/>
      <c r="L7" s="611"/>
      <c r="M7" s="611"/>
      <c r="N7" s="611"/>
      <c r="O7" s="611"/>
      <c r="P7" s="611"/>
      <c r="Q7" s="611"/>
      <c r="R7" s="611"/>
      <c r="S7" s="611"/>
      <c r="T7" s="611"/>
      <c r="U7" s="611"/>
      <c r="V7" s="611"/>
      <c r="W7" s="611"/>
      <c r="X7" s="611"/>
      <c r="Y7" s="611"/>
      <c r="Z7" s="611"/>
      <c r="AA7" s="611"/>
      <c r="AB7" s="611"/>
      <c r="AC7" s="611"/>
      <c r="AD7" s="611"/>
      <c r="AE7" s="611"/>
      <c r="AF7" s="611"/>
      <c r="AG7" s="611"/>
      <c r="AH7" s="611"/>
      <c r="AI7" s="611"/>
      <c r="AJ7" s="611"/>
      <c r="AK7" s="611"/>
      <c r="AL7" s="611"/>
      <c r="AM7" s="611"/>
      <c r="AN7" s="611"/>
      <c r="AO7" s="611"/>
      <c r="AP7" s="611"/>
      <c r="AQ7" s="611"/>
      <c r="AR7" s="611"/>
      <c r="AS7" s="611"/>
      <c r="AT7" s="611"/>
      <c r="AU7" s="611"/>
      <c r="AV7" s="611"/>
      <c r="AW7" s="611"/>
      <c r="AX7" s="611"/>
      <c r="AY7" s="611"/>
      <c r="AZ7" s="611"/>
      <c r="BA7" s="611"/>
      <c r="BB7" s="611"/>
      <c r="BC7" s="611"/>
      <c r="BD7" s="611"/>
      <c r="BE7" s="611"/>
      <c r="BF7" s="611"/>
      <c r="BG7" s="611"/>
      <c r="BH7" s="611"/>
      <c r="BI7" s="611"/>
      <c r="BJ7" s="611"/>
      <c r="BK7" s="611"/>
      <c r="BL7" s="611"/>
      <c r="BM7" s="611"/>
      <c r="BN7" s="611"/>
      <c r="BO7" s="611"/>
      <c r="BP7" s="611"/>
      <c r="BQ7" s="611"/>
      <c r="BR7" s="611"/>
      <c r="BS7" s="611"/>
      <c r="BT7" s="611"/>
      <c r="BU7" s="611"/>
      <c r="BV7" s="611"/>
      <c r="BW7" s="611"/>
      <c r="BX7" s="611"/>
      <c r="BY7" s="611"/>
      <c r="BZ7" s="611"/>
      <c r="CA7" s="611"/>
      <c r="CB7" s="611"/>
      <c r="CC7" s="611"/>
      <c r="CD7" s="611"/>
      <c r="CE7" s="611"/>
      <c r="CF7" s="611"/>
      <c r="CG7" s="611"/>
      <c r="CH7" s="611"/>
      <c r="CI7" s="611"/>
      <c r="CJ7" s="611"/>
      <c r="CK7" s="611"/>
      <c r="CL7" s="611"/>
      <c r="CM7" s="611"/>
      <c r="CN7" s="611"/>
      <c r="CO7" s="611"/>
      <c r="CP7" s="611"/>
      <c r="CQ7" s="611"/>
      <c r="CR7" s="611"/>
      <c r="CS7" s="611"/>
      <c r="CT7" s="611"/>
      <c r="CU7" s="611"/>
      <c r="CV7" s="611"/>
      <c r="CW7" s="611"/>
      <c r="CX7" s="611"/>
      <c r="CY7" s="611"/>
      <c r="CZ7" s="611"/>
      <c r="DA7" s="611"/>
      <c r="DB7" s="611"/>
      <c r="DC7" s="611"/>
      <c r="DD7" s="611"/>
      <c r="DE7" s="611"/>
      <c r="DF7" s="611"/>
      <c r="DG7" s="611"/>
      <c r="DH7" s="611"/>
      <c r="DI7" s="611"/>
      <c r="DJ7" s="611"/>
      <c r="DK7" s="611"/>
      <c r="DL7" s="611"/>
      <c r="DM7" s="611"/>
      <c r="DN7" s="611"/>
      <c r="DO7" s="611"/>
      <c r="DP7" s="611"/>
      <c r="DQ7" s="611"/>
      <c r="DR7" s="611"/>
      <c r="DS7" s="611"/>
      <c r="DT7" s="612"/>
      <c r="DU7" s="612"/>
      <c r="DV7" s="612"/>
      <c r="DW7" s="612"/>
      <c r="DX7" s="612"/>
      <c r="DY7" s="612"/>
      <c r="DZ7" s="612"/>
      <c r="EA7" s="612"/>
      <c r="EB7" s="612"/>
      <c r="EC7" s="612"/>
      <c r="ED7" s="612"/>
      <c r="EE7" s="612"/>
      <c r="EF7" s="612"/>
      <c r="EG7" s="601"/>
      <c r="EH7" s="601"/>
      <c r="EI7" s="601"/>
    </row>
    <row r="9" spans="1:224" ht="12.75" x14ac:dyDescent="0.2">
      <c r="A9" s="362" t="s">
        <v>91</v>
      </c>
      <c r="B9" s="153"/>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c r="AW9" s="154"/>
      <c r="AX9" s="154"/>
      <c r="AY9" s="154"/>
      <c r="AZ9" s="154"/>
      <c r="BA9" s="154"/>
      <c r="BB9" s="154"/>
      <c r="BC9" s="154"/>
      <c r="BD9" s="154"/>
      <c r="BE9" s="154"/>
      <c r="BF9" s="154"/>
      <c r="BG9" s="154"/>
      <c r="BH9" s="154"/>
      <c r="BI9" s="154"/>
      <c r="BJ9" s="154"/>
      <c r="BK9" s="154"/>
      <c r="BL9" s="154"/>
      <c r="BM9" s="154"/>
      <c r="BN9" s="154"/>
      <c r="BO9" s="154"/>
      <c r="BP9" s="154"/>
      <c r="BQ9" s="154"/>
      <c r="BR9" s="154"/>
      <c r="BS9" s="154"/>
      <c r="BT9" s="154"/>
      <c r="BU9" s="154"/>
      <c r="BV9" s="154"/>
      <c r="BW9" s="154"/>
      <c r="BX9" s="154"/>
      <c r="BY9" s="154"/>
      <c r="BZ9" s="154"/>
      <c r="CA9" s="154"/>
      <c r="CB9" s="154"/>
      <c r="CC9" s="154"/>
      <c r="CD9" s="154"/>
      <c r="CE9" s="154"/>
      <c r="CF9" s="154"/>
      <c r="CG9" s="154"/>
      <c r="CH9" s="154"/>
      <c r="CI9" s="154"/>
      <c r="CJ9" s="154"/>
      <c r="CK9" s="154"/>
      <c r="CL9" s="154"/>
      <c r="CM9" s="154"/>
      <c r="CN9" s="154"/>
      <c r="CO9" s="154"/>
      <c r="CP9" s="154"/>
      <c r="CQ9" s="154"/>
      <c r="CR9" s="154"/>
      <c r="CS9" s="154"/>
      <c r="CT9" s="154"/>
      <c r="CU9" s="154"/>
      <c r="CV9" s="154"/>
      <c r="CW9" s="154"/>
      <c r="CX9" s="154"/>
      <c r="CY9" s="154"/>
      <c r="CZ9" s="154"/>
      <c r="DA9" s="154"/>
      <c r="DB9" s="154"/>
      <c r="DC9" s="154"/>
      <c r="DD9" s="154"/>
      <c r="DE9" s="154"/>
      <c r="DF9" s="154"/>
      <c r="DG9" s="154"/>
      <c r="DH9" s="154"/>
      <c r="DI9" s="154"/>
      <c r="DJ9" s="154"/>
      <c r="DK9" s="154"/>
      <c r="DL9" s="154"/>
      <c r="DM9" s="154"/>
      <c r="DN9" s="154"/>
      <c r="DO9" s="154"/>
      <c r="DP9" s="154"/>
      <c r="DQ9" s="154"/>
      <c r="DR9" s="154"/>
      <c r="DS9" s="154"/>
      <c r="DT9" s="154"/>
      <c r="DU9" s="154"/>
      <c r="DV9" s="154"/>
      <c r="DW9" s="154"/>
      <c r="DX9" s="154"/>
      <c r="DY9" s="154"/>
      <c r="DZ9" s="154"/>
      <c r="EA9" s="154"/>
      <c r="EB9" s="154"/>
      <c r="EC9" s="154"/>
      <c r="ED9" s="154"/>
      <c r="EE9" s="154"/>
      <c r="EF9" s="154"/>
      <c r="EG9" s="154"/>
      <c r="EH9" s="154"/>
      <c r="EI9" s="154"/>
      <c r="EJ9" s="154"/>
      <c r="EK9" s="154"/>
      <c r="EL9" s="154"/>
      <c r="EM9" s="154"/>
      <c r="EN9" s="154"/>
      <c r="EO9" s="154"/>
      <c r="EP9" s="154"/>
      <c r="EQ9" s="154"/>
      <c r="ER9" s="154"/>
      <c r="ES9" s="154"/>
      <c r="ET9" s="154"/>
      <c r="EU9" s="154"/>
      <c r="EV9" s="154"/>
      <c r="EW9" s="154"/>
      <c r="EX9" s="154"/>
      <c r="EY9" s="154"/>
      <c r="EZ9" s="154"/>
      <c r="FA9" s="154"/>
      <c r="FB9" s="154"/>
      <c r="FC9" s="154"/>
      <c r="FD9" s="154"/>
      <c r="FE9" s="154"/>
      <c r="FF9" s="154"/>
      <c r="FG9" s="154"/>
      <c r="FH9" s="154"/>
      <c r="FI9" s="154"/>
      <c r="FJ9" s="154"/>
      <c r="FK9" s="154"/>
      <c r="FL9" s="154"/>
      <c r="FM9" s="154"/>
      <c r="FN9" s="154"/>
      <c r="FO9" s="154"/>
      <c r="FP9" s="154"/>
      <c r="FQ9" s="154"/>
      <c r="FR9" s="154"/>
      <c r="FS9" s="154"/>
      <c r="FT9" s="154"/>
      <c r="FU9" s="154"/>
      <c r="FV9" s="154"/>
      <c r="FW9" s="154"/>
      <c r="FX9" s="154"/>
      <c r="FY9" s="154"/>
      <c r="FZ9" s="154"/>
      <c r="GA9" s="154"/>
      <c r="GB9" s="154"/>
      <c r="GC9" s="154"/>
      <c r="GD9" s="154"/>
      <c r="GE9" s="154"/>
      <c r="GF9" s="154"/>
      <c r="GG9" s="154"/>
      <c r="GH9" s="154"/>
      <c r="GI9" s="154"/>
      <c r="GJ9" s="154"/>
      <c r="GK9" s="154"/>
      <c r="GL9" s="154"/>
      <c r="GM9" s="154"/>
      <c r="GN9" s="154"/>
      <c r="GO9" s="154"/>
      <c r="GP9" s="154"/>
      <c r="GQ9" s="154"/>
      <c r="GR9" s="154"/>
      <c r="GS9" s="154"/>
      <c r="GT9" s="154"/>
      <c r="GU9" s="154"/>
      <c r="GV9" s="154"/>
      <c r="GW9" s="154"/>
      <c r="GX9" s="154"/>
      <c r="GY9" s="154"/>
      <c r="GZ9" s="154"/>
      <c r="HA9" s="154"/>
      <c r="HB9" s="154"/>
      <c r="HC9" s="154"/>
      <c r="HD9" s="154"/>
      <c r="HE9" s="154"/>
      <c r="HF9" s="154"/>
      <c r="HG9" s="154"/>
      <c r="HH9" s="154"/>
      <c r="HI9" s="154"/>
      <c r="HJ9" s="154"/>
      <c r="HK9" s="154"/>
      <c r="HL9" s="154"/>
      <c r="HM9" s="154"/>
      <c r="HN9" s="154"/>
      <c r="HO9" s="154"/>
      <c r="HP9" s="154"/>
    </row>
    <row r="10" spans="1:224" ht="9" x14ac:dyDescent="0.15">
      <c r="A10" s="155"/>
      <c r="B10" s="156"/>
      <c r="C10" s="157"/>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c r="AX10" s="158"/>
      <c r="AY10" s="158"/>
      <c r="AZ10" s="158"/>
      <c r="BA10" s="158"/>
      <c r="BB10" s="158"/>
      <c r="BC10" s="158"/>
      <c r="BD10" s="158"/>
      <c r="BE10" s="158"/>
      <c r="BF10" s="158"/>
      <c r="BG10" s="158"/>
      <c r="BH10" s="158"/>
      <c r="BI10" s="158"/>
      <c r="BJ10" s="158"/>
      <c r="BK10" s="158"/>
      <c r="BL10" s="158"/>
      <c r="BM10" s="158"/>
      <c r="BN10" s="158"/>
      <c r="BO10" s="158"/>
      <c r="BP10" s="158"/>
      <c r="BQ10" s="158"/>
      <c r="BR10" s="158"/>
      <c r="BS10" s="158"/>
      <c r="BT10" s="158"/>
      <c r="BU10" s="158"/>
      <c r="BV10" s="158"/>
      <c r="BW10" s="158"/>
      <c r="BX10" s="158"/>
      <c r="BY10" s="158"/>
      <c r="BZ10" s="158"/>
      <c r="CA10" s="158"/>
      <c r="CB10" s="158"/>
      <c r="CC10" s="158"/>
      <c r="CD10" s="158"/>
      <c r="CE10" s="158"/>
      <c r="CF10" s="158"/>
      <c r="CG10" s="158"/>
      <c r="CH10" s="158"/>
      <c r="CI10" s="158"/>
      <c r="CJ10" s="158"/>
      <c r="CK10" s="158"/>
      <c r="CL10" s="158"/>
      <c r="CM10" s="158"/>
      <c r="CN10" s="158"/>
      <c r="CO10" s="158"/>
      <c r="CP10" s="158"/>
      <c r="CQ10" s="158"/>
      <c r="CR10" s="158"/>
      <c r="CS10" s="158"/>
      <c r="CT10" s="158"/>
      <c r="CU10" s="158"/>
      <c r="CV10" s="158"/>
      <c r="CW10" s="158"/>
      <c r="CX10" s="158"/>
      <c r="CY10" s="158"/>
      <c r="CZ10" s="158"/>
      <c r="DA10" s="158"/>
      <c r="DB10" s="158"/>
      <c r="DC10" s="158"/>
      <c r="DD10" s="158"/>
      <c r="DE10" s="158"/>
      <c r="DF10" s="158"/>
      <c r="DG10" s="158"/>
      <c r="DH10" s="158"/>
      <c r="DI10" s="158"/>
      <c r="DJ10" s="158"/>
      <c r="DK10" s="158"/>
      <c r="DL10" s="158"/>
      <c r="DM10" s="158"/>
      <c r="DN10" s="158"/>
      <c r="DO10" s="158"/>
      <c r="DP10" s="158"/>
      <c r="DQ10" s="158"/>
      <c r="DR10" s="158"/>
      <c r="DS10" s="158"/>
      <c r="DT10" s="158"/>
      <c r="DU10" s="158"/>
      <c r="DV10" s="158"/>
      <c r="DW10" s="158"/>
      <c r="DX10" s="158"/>
      <c r="DY10" s="158"/>
      <c r="DZ10" s="158"/>
      <c r="EA10" s="158"/>
      <c r="EB10" s="158"/>
      <c r="EC10" s="158"/>
      <c r="ED10" s="158"/>
      <c r="EE10" s="158"/>
      <c r="EF10" s="158"/>
      <c r="EG10" s="158"/>
      <c r="EH10" s="158"/>
      <c r="EI10" s="158"/>
      <c r="EJ10" s="158"/>
      <c r="EK10" s="158"/>
      <c r="EL10" s="158"/>
      <c r="EM10" s="158"/>
      <c r="EN10" s="158"/>
      <c r="EO10" s="158"/>
      <c r="EP10" s="158"/>
      <c r="EQ10" s="158"/>
      <c r="ER10" s="158"/>
      <c r="ES10" s="158"/>
      <c r="ET10" s="158"/>
      <c r="EU10" s="158"/>
      <c r="EV10" s="158"/>
      <c r="EW10" s="158"/>
      <c r="EX10" s="158"/>
      <c r="EY10" s="158"/>
      <c r="EZ10" s="158"/>
      <c r="FA10" s="158"/>
      <c r="FB10" s="158"/>
      <c r="FC10" s="158"/>
      <c r="FD10" s="158"/>
      <c r="FE10" s="158"/>
      <c r="FF10" s="158"/>
      <c r="FG10" s="158"/>
      <c r="FH10" s="158"/>
      <c r="FI10" s="158"/>
      <c r="FJ10" s="158"/>
      <c r="FK10" s="158"/>
      <c r="FL10" s="158"/>
      <c r="FM10" s="158"/>
      <c r="FN10" s="158"/>
      <c r="FO10" s="158"/>
      <c r="FP10" s="158"/>
      <c r="FQ10" s="158"/>
      <c r="FR10" s="158"/>
      <c r="FS10" s="158"/>
      <c r="FT10" s="158"/>
      <c r="FU10" s="158"/>
      <c r="FV10" s="158"/>
      <c r="FW10" s="158"/>
      <c r="FX10" s="158"/>
      <c r="FY10" s="158"/>
      <c r="FZ10" s="158"/>
      <c r="GA10" s="158"/>
      <c r="GB10" s="158"/>
      <c r="GC10" s="158"/>
      <c r="GD10" s="158"/>
      <c r="GE10" s="158"/>
      <c r="GF10" s="158"/>
      <c r="GG10" s="158"/>
      <c r="GH10" s="158"/>
      <c r="GI10" s="158"/>
      <c r="GJ10" s="158"/>
      <c r="GK10" s="158"/>
      <c r="GL10" s="158"/>
      <c r="GM10" s="158"/>
      <c r="GN10" s="158"/>
      <c r="GO10" s="158"/>
      <c r="GP10" s="158"/>
      <c r="GQ10" s="158"/>
      <c r="GR10" s="158"/>
      <c r="GS10" s="158"/>
      <c r="GT10" s="158"/>
      <c r="GU10" s="158"/>
      <c r="GV10" s="158"/>
      <c r="GW10" s="158"/>
      <c r="GX10" s="158"/>
      <c r="GY10" s="158"/>
      <c r="GZ10" s="158"/>
      <c r="HA10" s="158"/>
      <c r="HB10" s="158"/>
      <c r="HC10" s="158"/>
      <c r="HD10" s="158"/>
      <c r="HE10" s="158"/>
      <c r="HF10" s="158"/>
      <c r="HG10" s="158"/>
      <c r="HH10" s="158"/>
      <c r="HI10" s="158"/>
      <c r="HJ10" s="158"/>
      <c r="HK10" s="158"/>
      <c r="HL10" s="158"/>
      <c r="HM10" s="158"/>
      <c r="HN10" s="158"/>
      <c r="HO10" s="158"/>
      <c r="HP10" s="158"/>
    </row>
    <row r="11" spans="1:224" ht="12.75" x14ac:dyDescent="0.2">
      <c r="A11" s="361" t="s">
        <v>34</v>
      </c>
      <c r="B11" s="156"/>
      <c r="C11" s="361" t="str">
        <f>Planilha!D10</f>
        <v>REFORMA CAMPOS MARÉ PRÉDIO 143 - P07 EXPANSÃO</v>
      </c>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c r="AX11" s="158"/>
      <c r="AY11" s="158"/>
      <c r="AZ11" s="158"/>
      <c r="BA11" s="158"/>
      <c r="BB11" s="158"/>
      <c r="BC11" s="158"/>
      <c r="BD11" s="158"/>
      <c r="BE11" s="158"/>
      <c r="BF11" s="158"/>
      <c r="BG11" s="158"/>
      <c r="BH11" s="158"/>
      <c r="BI11" s="158"/>
      <c r="BJ11" s="158"/>
      <c r="BK11" s="158"/>
      <c r="BL11" s="158"/>
      <c r="BM11" s="158"/>
      <c r="BN11" s="158"/>
      <c r="BO11" s="158"/>
      <c r="BP11" s="158"/>
      <c r="BQ11" s="158"/>
      <c r="BR11" s="158"/>
      <c r="BS11" s="158"/>
      <c r="BT11" s="158"/>
      <c r="BU11" s="158"/>
      <c r="BV11" s="158"/>
      <c r="BW11" s="158"/>
      <c r="BX11" s="158"/>
      <c r="BY11" s="158"/>
      <c r="BZ11" s="158"/>
      <c r="CA11" s="158"/>
      <c r="CB11" s="158"/>
      <c r="CC11" s="158"/>
      <c r="CD11" s="158"/>
      <c r="CE11" s="158"/>
      <c r="CF11" s="158"/>
      <c r="CG11" s="158"/>
      <c r="CH11" s="158"/>
      <c r="CI11" s="158"/>
      <c r="CJ11" s="158"/>
      <c r="CK11" s="158"/>
      <c r="CL11" s="158"/>
      <c r="CM11" s="158"/>
      <c r="CN11" s="158"/>
      <c r="CO11" s="158"/>
      <c r="CP11" s="158"/>
      <c r="CQ11" s="158"/>
      <c r="CR11" s="158"/>
      <c r="CS11" s="158"/>
      <c r="CT11" s="158"/>
      <c r="CU11" s="158"/>
      <c r="CV11" s="158"/>
      <c r="CW11" s="158"/>
      <c r="CX11" s="158"/>
      <c r="CY11" s="158"/>
      <c r="CZ11" s="158"/>
      <c r="DA11" s="158"/>
      <c r="DB11" s="158"/>
      <c r="DC11" s="158"/>
      <c r="DD11" s="158"/>
      <c r="DE11" s="158"/>
      <c r="DF11" s="158"/>
      <c r="DG11" s="158"/>
      <c r="DH11" s="158"/>
      <c r="DI11" s="158"/>
      <c r="DJ11" s="158"/>
      <c r="DK11" s="158"/>
      <c r="DL11" s="158"/>
      <c r="DM11" s="158"/>
      <c r="DN11" s="158"/>
      <c r="DO11" s="158"/>
      <c r="DP11" s="158"/>
      <c r="DQ11" s="158"/>
      <c r="DR11" s="158"/>
      <c r="DS11" s="158"/>
      <c r="DT11" s="158"/>
      <c r="DU11" s="158"/>
      <c r="DV11" s="158"/>
      <c r="DW11" s="158"/>
      <c r="DX11" s="158"/>
      <c r="DY11" s="158"/>
      <c r="DZ11" s="158"/>
      <c r="EA11" s="158"/>
      <c r="EB11" s="158"/>
      <c r="EC11" s="158"/>
      <c r="ED11" s="158"/>
      <c r="EE11" s="158"/>
      <c r="EF11" s="158"/>
      <c r="EG11" s="158"/>
      <c r="EH11" s="158"/>
      <c r="EI11" s="158"/>
      <c r="EJ11" s="158"/>
      <c r="EK11" s="158"/>
      <c r="EL11" s="158"/>
      <c r="EM11" s="158"/>
      <c r="EN11" s="158"/>
      <c r="EO11" s="158"/>
      <c r="EP11" s="158"/>
      <c r="EQ11" s="158"/>
      <c r="ER11" s="158"/>
      <c r="ES11" s="158"/>
      <c r="ET11" s="158"/>
      <c r="EU11" s="158"/>
      <c r="EV11" s="158"/>
      <c r="EW11" s="158"/>
      <c r="EX11" s="158"/>
      <c r="EY11" s="158"/>
      <c r="EZ11" s="158"/>
      <c r="FA11" s="158"/>
      <c r="FB11" s="158"/>
      <c r="FC11" s="158"/>
      <c r="FD11" s="158"/>
      <c r="FE11" s="158"/>
      <c r="FF11" s="158"/>
      <c r="FG11" s="158"/>
      <c r="FH11" s="158"/>
      <c r="FI11" s="158"/>
      <c r="FJ11" s="158"/>
      <c r="FK11" s="158"/>
      <c r="FL11" s="158"/>
      <c r="FM11" s="158"/>
      <c r="FN11" s="158"/>
      <c r="FO11" s="158"/>
      <c r="FP11" s="158"/>
      <c r="FQ11" s="158"/>
      <c r="FR11" s="158"/>
      <c r="FS11" s="158"/>
      <c r="FT11" s="158"/>
      <c r="FU11" s="158"/>
      <c r="FV11" s="158"/>
      <c r="FW11" s="158"/>
      <c r="FX11" s="158"/>
      <c r="FY11" s="158"/>
      <c r="FZ11" s="158"/>
      <c r="GA11" s="158"/>
      <c r="GB11" s="158"/>
      <c r="GC11" s="158"/>
      <c r="GD11" s="158"/>
      <c r="GE11" s="158"/>
      <c r="GF11" s="158"/>
      <c r="GG11" s="158"/>
      <c r="GH11" s="158"/>
      <c r="GI11" s="158"/>
      <c r="GJ11" s="158"/>
      <c r="GK11" s="158"/>
      <c r="GL11" s="158"/>
      <c r="GM11" s="158"/>
      <c r="GN11" s="158"/>
      <c r="GO11" s="158"/>
      <c r="GP11" s="158"/>
      <c r="GQ11" s="158"/>
      <c r="GR11" s="158"/>
      <c r="GS11" s="158"/>
      <c r="GT11" s="158"/>
      <c r="GU11" s="158"/>
      <c r="GV11" s="158"/>
      <c r="GW11" s="158"/>
      <c r="GX11" s="158"/>
      <c r="GY11" s="158"/>
      <c r="GZ11" s="158"/>
      <c r="HA11" s="158"/>
      <c r="HB11" s="158"/>
      <c r="HC11" s="158"/>
      <c r="HD11" s="158"/>
      <c r="HE11" s="158"/>
      <c r="HF11" s="158"/>
      <c r="HG11" s="158"/>
      <c r="HH11" s="158"/>
      <c r="HI11" s="158"/>
      <c r="HJ11" s="158"/>
      <c r="HK11" s="158"/>
      <c r="HL11" s="158"/>
      <c r="HM11" s="158"/>
      <c r="HN11" s="158"/>
      <c r="HO11" s="158"/>
      <c r="HP11" s="247">
        <f>Planilha!I10</f>
        <v>0</v>
      </c>
    </row>
    <row r="12" spans="1:224" ht="9" customHeight="1" x14ac:dyDescent="0.2">
      <c r="A12" s="155"/>
      <c r="B12" s="156"/>
      <c r="C12" s="361">
        <f>Planilha!D11</f>
        <v>0</v>
      </c>
      <c r="D12" s="158"/>
      <c r="E12" s="158"/>
      <c r="F12" s="158"/>
      <c r="G12" s="158"/>
      <c r="H12" s="158"/>
      <c r="I12" s="158"/>
      <c r="J12" s="158"/>
      <c r="K12" s="158"/>
      <c r="L12" s="158"/>
      <c r="M12" s="158"/>
      <c r="N12" s="159"/>
      <c r="O12" s="159"/>
      <c r="P12" s="159"/>
      <c r="Q12" s="159"/>
      <c r="R12" s="159"/>
      <c r="S12" s="160"/>
      <c r="T12" s="160"/>
      <c r="U12" s="160"/>
      <c r="V12" s="160"/>
      <c r="W12" s="160"/>
      <c r="X12" s="158"/>
      <c r="Y12" s="158"/>
      <c r="Z12" s="158"/>
      <c r="AA12" s="158"/>
      <c r="AB12" s="158"/>
      <c r="AC12" s="160"/>
      <c r="AD12" s="160"/>
      <c r="AE12" s="160"/>
      <c r="AF12" s="160"/>
      <c r="AG12" s="160"/>
      <c r="AH12" s="158"/>
      <c r="AI12" s="158"/>
      <c r="AJ12" s="158"/>
      <c r="AK12" s="158"/>
      <c r="AL12" s="158"/>
      <c r="AM12" s="158"/>
      <c r="AN12" s="158"/>
      <c r="AO12" s="158"/>
      <c r="AP12" s="158"/>
      <c r="AQ12" s="158"/>
      <c r="AR12" s="158"/>
      <c r="AS12" s="158"/>
      <c r="AT12" s="158"/>
      <c r="AU12" s="158"/>
      <c r="AV12" s="158"/>
      <c r="AW12" s="158"/>
      <c r="AX12" s="158"/>
      <c r="AY12" s="158"/>
      <c r="AZ12" s="158"/>
      <c r="BA12" s="158"/>
      <c r="BB12" s="158"/>
      <c r="BC12" s="158"/>
      <c r="BD12" s="158"/>
      <c r="BE12" s="158"/>
      <c r="BF12" s="158"/>
      <c r="BG12" s="158"/>
      <c r="BH12" s="158"/>
      <c r="BI12" s="158"/>
      <c r="BJ12" s="158"/>
      <c r="BK12" s="158"/>
      <c r="BL12" s="158"/>
      <c r="BM12" s="158"/>
      <c r="BN12" s="158"/>
      <c r="BO12" s="158"/>
      <c r="BP12" s="158"/>
      <c r="BQ12" s="158"/>
      <c r="BR12" s="158"/>
      <c r="BS12" s="158"/>
      <c r="BT12" s="158"/>
      <c r="BU12" s="158"/>
      <c r="BV12" s="158"/>
      <c r="BW12" s="158"/>
      <c r="BX12" s="158"/>
      <c r="BY12" s="158"/>
      <c r="BZ12" s="158"/>
      <c r="CA12" s="158"/>
      <c r="CB12" s="158"/>
      <c r="CC12" s="158"/>
      <c r="CD12" s="158"/>
      <c r="CE12" s="158"/>
      <c r="CF12" s="158"/>
      <c r="CG12" s="158"/>
      <c r="CH12" s="158"/>
      <c r="CI12" s="158"/>
      <c r="CJ12" s="158"/>
      <c r="CK12" s="158"/>
      <c r="CL12" s="158"/>
      <c r="CM12" s="158"/>
      <c r="CN12" s="158"/>
      <c r="CO12" s="158"/>
      <c r="CP12" s="158"/>
      <c r="CQ12" s="158"/>
      <c r="CR12" s="158"/>
      <c r="CS12" s="158"/>
      <c r="CT12" s="158"/>
      <c r="CU12" s="158"/>
      <c r="CV12" s="158"/>
      <c r="CW12" s="158"/>
      <c r="CX12" s="158"/>
      <c r="CY12" s="158"/>
      <c r="CZ12" s="158"/>
      <c r="DA12" s="158"/>
      <c r="DB12" s="158"/>
      <c r="DC12" s="158"/>
      <c r="DD12" s="158"/>
      <c r="DE12" s="158"/>
      <c r="DF12" s="158"/>
      <c r="DG12" s="158"/>
      <c r="DH12" s="158"/>
      <c r="DI12" s="158"/>
      <c r="DJ12" s="158"/>
      <c r="DK12" s="158"/>
      <c r="DL12" s="158"/>
      <c r="DM12" s="158"/>
      <c r="DN12" s="158"/>
      <c r="DO12" s="158"/>
      <c r="DP12" s="158"/>
      <c r="DQ12" s="158"/>
      <c r="DR12" s="158"/>
      <c r="DS12" s="158"/>
      <c r="DT12" s="158"/>
      <c r="DU12" s="158"/>
      <c r="DV12" s="158"/>
      <c r="DW12" s="158"/>
      <c r="DX12" s="158"/>
      <c r="DY12" s="158"/>
      <c r="DZ12" s="158"/>
      <c r="EA12" s="158"/>
      <c r="EB12" s="158"/>
      <c r="EC12" s="158"/>
      <c r="ED12" s="159"/>
      <c r="EE12" s="159"/>
      <c r="EF12" s="159"/>
      <c r="EG12" s="159"/>
      <c r="EH12" s="159"/>
      <c r="EI12" s="160"/>
      <c r="EJ12" s="160"/>
      <c r="EK12" s="160"/>
      <c r="EL12" s="160"/>
      <c r="EM12" s="160"/>
      <c r="EN12" s="158"/>
      <c r="EO12" s="158"/>
      <c r="EP12" s="158"/>
      <c r="EQ12" s="158"/>
      <c r="ER12" s="158"/>
      <c r="ES12" s="160"/>
      <c r="ET12" s="160"/>
      <c r="EU12" s="160"/>
      <c r="EV12" s="160"/>
      <c r="EW12" s="160"/>
      <c r="EX12" s="158"/>
      <c r="EY12" s="158"/>
      <c r="EZ12" s="158"/>
      <c r="FA12" s="158"/>
      <c r="FB12" s="158"/>
      <c r="FC12" s="158"/>
      <c r="FD12" s="158"/>
      <c r="FE12" s="158"/>
      <c r="FF12" s="158"/>
      <c r="FG12" s="158"/>
      <c r="FH12" s="158"/>
      <c r="FI12" s="158"/>
      <c r="FJ12" s="158"/>
      <c r="FK12" s="158"/>
      <c r="FL12" s="158"/>
      <c r="FM12" s="158"/>
      <c r="FN12" s="158"/>
      <c r="FO12" s="158"/>
      <c r="FP12" s="158"/>
      <c r="FQ12" s="158"/>
      <c r="FR12" s="158"/>
      <c r="FS12" s="158"/>
      <c r="FT12" s="158"/>
      <c r="FU12" s="158"/>
      <c r="FV12" s="158"/>
      <c r="FW12" s="158"/>
      <c r="FX12" s="158"/>
      <c r="FY12" s="158"/>
      <c r="FZ12" s="158"/>
      <c r="GA12" s="158"/>
      <c r="GB12" s="158"/>
      <c r="GC12" s="158"/>
      <c r="GD12" s="158"/>
      <c r="GE12" s="158"/>
      <c r="GF12" s="158"/>
      <c r="GG12" s="158"/>
      <c r="GH12" s="158"/>
      <c r="GI12" s="158"/>
      <c r="GJ12" s="158"/>
      <c r="GK12" s="158"/>
      <c r="GL12" s="158"/>
      <c r="GM12" s="158"/>
      <c r="GN12" s="158"/>
      <c r="GO12" s="158"/>
      <c r="GP12" s="158"/>
      <c r="GQ12" s="158"/>
      <c r="GR12" s="158"/>
      <c r="GS12" s="158"/>
      <c r="GT12" s="158"/>
      <c r="GU12" s="158"/>
      <c r="GV12" s="158"/>
      <c r="GW12" s="158"/>
      <c r="GX12" s="158"/>
      <c r="GY12" s="158"/>
      <c r="GZ12" s="158"/>
      <c r="HA12" s="158"/>
      <c r="HB12" s="158"/>
      <c r="HC12" s="158"/>
      <c r="HD12" s="158"/>
      <c r="HE12" s="158"/>
      <c r="HF12" s="158"/>
      <c r="HG12" s="158"/>
      <c r="HH12" s="158"/>
      <c r="HI12" s="158"/>
      <c r="HJ12" s="158"/>
      <c r="HK12" s="158"/>
      <c r="HL12" s="158"/>
      <c r="HM12" s="158"/>
      <c r="HN12" s="158"/>
      <c r="HO12" s="158"/>
      <c r="HP12" s="247">
        <f>Planilha!I11</f>
        <v>0</v>
      </c>
    </row>
    <row r="13" spans="1:224" ht="8.25" customHeight="1" x14ac:dyDescent="0.2">
      <c r="A13" s="155"/>
      <c r="B13" s="156"/>
      <c r="C13" s="361">
        <f>Planilha!D12</f>
        <v>0</v>
      </c>
      <c r="D13" s="158"/>
      <c r="E13" s="158"/>
      <c r="F13" s="158"/>
      <c r="G13" s="158"/>
      <c r="H13" s="158"/>
      <c r="I13" s="158"/>
      <c r="J13" s="158"/>
      <c r="K13" s="158"/>
      <c r="L13" s="158"/>
      <c r="M13" s="158"/>
      <c r="N13" s="159"/>
      <c r="O13" s="159"/>
      <c r="P13" s="159"/>
      <c r="Q13" s="159"/>
      <c r="R13" s="159"/>
      <c r="S13" s="160"/>
      <c r="T13" s="160"/>
      <c r="U13" s="160"/>
      <c r="V13" s="160"/>
      <c r="W13" s="160"/>
      <c r="X13" s="158"/>
      <c r="Y13" s="158"/>
      <c r="Z13" s="158"/>
      <c r="AA13" s="158"/>
      <c r="AB13" s="158"/>
      <c r="AC13" s="160"/>
      <c r="AD13" s="160"/>
      <c r="AE13" s="160"/>
      <c r="AF13" s="160"/>
      <c r="AG13" s="160"/>
      <c r="AH13" s="158"/>
      <c r="AI13" s="158"/>
      <c r="AJ13" s="158"/>
      <c r="AK13" s="158"/>
      <c r="AL13" s="158"/>
      <c r="AM13" s="158"/>
      <c r="AN13" s="158"/>
      <c r="AO13" s="158"/>
      <c r="AP13" s="158"/>
      <c r="AQ13" s="158"/>
      <c r="AR13" s="158"/>
      <c r="AS13" s="158"/>
      <c r="AT13" s="158"/>
      <c r="AU13" s="158"/>
      <c r="AV13" s="158"/>
      <c r="AW13" s="158"/>
      <c r="AX13" s="158"/>
      <c r="AY13" s="158"/>
      <c r="AZ13" s="158"/>
      <c r="BA13" s="158"/>
      <c r="BB13" s="158"/>
      <c r="BC13" s="158"/>
      <c r="BD13" s="158"/>
      <c r="BE13" s="158"/>
      <c r="BF13" s="158"/>
      <c r="BG13" s="158"/>
      <c r="BH13" s="158"/>
      <c r="BI13" s="158"/>
      <c r="BJ13" s="158"/>
      <c r="BK13" s="158"/>
      <c r="BL13" s="158"/>
      <c r="BM13" s="158"/>
      <c r="BN13" s="158"/>
      <c r="BO13" s="158"/>
      <c r="BP13" s="158"/>
      <c r="BQ13" s="158"/>
      <c r="BR13" s="158"/>
      <c r="BS13" s="158"/>
      <c r="BT13" s="158"/>
      <c r="BU13" s="158"/>
      <c r="BV13" s="158"/>
      <c r="BW13" s="158"/>
      <c r="BX13" s="158"/>
      <c r="BY13" s="158"/>
      <c r="BZ13" s="158"/>
      <c r="CA13" s="158"/>
      <c r="CB13" s="158"/>
      <c r="CC13" s="158"/>
      <c r="CD13" s="158"/>
      <c r="CE13" s="158"/>
      <c r="CF13" s="158"/>
      <c r="CG13" s="158"/>
      <c r="CH13" s="158"/>
      <c r="CI13" s="158"/>
      <c r="CJ13" s="158"/>
      <c r="CK13" s="158"/>
      <c r="CL13" s="158"/>
      <c r="CM13" s="158"/>
      <c r="CN13" s="158"/>
      <c r="CO13" s="158"/>
      <c r="CP13" s="158"/>
      <c r="CQ13" s="158"/>
      <c r="CR13" s="158"/>
      <c r="CS13" s="158"/>
      <c r="CT13" s="158"/>
      <c r="CU13" s="158"/>
      <c r="CV13" s="158"/>
      <c r="CW13" s="158"/>
      <c r="CX13" s="158"/>
      <c r="CY13" s="158"/>
      <c r="CZ13" s="158"/>
      <c r="DA13" s="158"/>
      <c r="DB13" s="158"/>
      <c r="DC13" s="158"/>
      <c r="DD13" s="158"/>
      <c r="DE13" s="158"/>
      <c r="DF13" s="158"/>
      <c r="DG13" s="158"/>
      <c r="DH13" s="158"/>
      <c r="DI13" s="158"/>
      <c r="DJ13" s="158"/>
      <c r="DK13" s="158"/>
      <c r="DL13" s="158"/>
      <c r="DM13" s="158"/>
      <c r="DN13" s="158"/>
      <c r="DO13" s="158"/>
      <c r="DP13" s="158"/>
      <c r="DQ13" s="158"/>
      <c r="DR13" s="158"/>
      <c r="DS13" s="158"/>
      <c r="DT13" s="158"/>
      <c r="DU13" s="158"/>
      <c r="DV13" s="158"/>
      <c r="DW13" s="158"/>
      <c r="DX13" s="158"/>
      <c r="DY13" s="158"/>
      <c r="DZ13" s="158"/>
      <c r="EA13" s="158"/>
      <c r="EB13" s="158"/>
      <c r="EC13" s="158"/>
      <c r="ED13" s="159"/>
      <c r="EE13" s="159"/>
      <c r="EF13" s="159"/>
      <c r="EG13" s="159"/>
      <c r="EH13" s="159"/>
      <c r="EI13" s="160"/>
      <c r="EJ13" s="160"/>
      <c r="EK13" s="160"/>
      <c r="EL13" s="160"/>
      <c r="EM13" s="160"/>
      <c r="EN13" s="158"/>
      <c r="EO13" s="158"/>
      <c r="EP13" s="158"/>
      <c r="EQ13" s="158"/>
      <c r="ER13" s="158"/>
      <c r="ES13" s="160"/>
      <c r="ET13" s="160"/>
      <c r="EU13" s="160"/>
      <c r="EV13" s="160"/>
      <c r="EW13" s="160"/>
      <c r="EX13" s="158"/>
      <c r="EY13" s="158"/>
      <c r="EZ13" s="158"/>
      <c r="FA13" s="158"/>
      <c r="FB13" s="158"/>
      <c r="FC13" s="158"/>
      <c r="FD13" s="158"/>
      <c r="FE13" s="158"/>
      <c r="FF13" s="158"/>
      <c r="FG13" s="158"/>
      <c r="FH13" s="158"/>
      <c r="FI13" s="158"/>
      <c r="FJ13" s="158"/>
      <c r="FK13" s="158"/>
      <c r="FL13" s="158"/>
      <c r="FM13" s="158"/>
      <c r="FN13" s="158"/>
      <c r="FO13" s="158"/>
      <c r="FP13" s="158"/>
      <c r="FQ13" s="158"/>
      <c r="FR13" s="158"/>
      <c r="FS13" s="158"/>
      <c r="FT13" s="158"/>
      <c r="FU13" s="158"/>
      <c r="FV13" s="158"/>
      <c r="FW13" s="158"/>
      <c r="FX13" s="158"/>
      <c r="FY13" s="158"/>
      <c r="FZ13" s="158"/>
      <c r="GA13" s="158"/>
      <c r="GB13" s="158"/>
      <c r="GC13" s="158"/>
      <c r="GD13" s="158"/>
      <c r="GE13" s="158"/>
      <c r="GF13" s="158"/>
      <c r="GG13" s="158"/>
      <c r="GH13" s="158"/>
      <c r="GI13" s="158"/>
      <c r="GJ13" s="158"/>
      <c r="GK13" s="158"/>
      <c r="GL13" s="158"/>
      <c r="GM13" s="158"/>
      <c r="GN13" s="158"/>
      <c r="GO13" s="158"/>
      <c r="GP13" s="158"/>
      <c r="GQ13" s="158"/>
      <c r="GR13" s="158"/>
      <c r="GS13" s="158"/>
      <c r="GT13" s="158"/>
      <c r="GU13" s="158"/>
      <c r="GV13" s="158"/>
      <c r="GW13" s="158"/>
      <c r="GX13" s="158"/>
      <c r="GY13" s="158"/>
      <c r="GZ13" s="158"/>
      <c r="HA13" s="158"/>
      <c r="HB13" s="158"/>
      <c r="HC13" s="158"/>
      <c r="HD13" s="158"/>
      <c r="HE13" s="158"/>
      <c r="HF13" s="158"/>
      <c r="HG13" s="158"/>
      <c r="HH13" s="158"/>
      <c r="HI13" s="158"/>
      <c r="HJ13" s="158"/>
      <c r="HK13" s="158"/>
      <c r="HL13" s="158"/>
      <c r="HM13" s="158"/>
      <c r="HN13" s="158"/>
      <c r="HO13" s="158"/>
      <c r="HP13" s="158"/>
    </row>
    <row r="14" spans="1:224" ht="12.75" x14ac:dyDescent="0.2">
      <c r="A14" s="361" t="s">
        <v>68</v>
      </c>
      <c r="B14" s="156"/>
      <c r="C14" s="2" t="str">
        <f>Planilha!D13</f>
        <v>EXPANSÃO</v>
      </c>
      <c r="D14" s="158"/>
      <c r="E14" s="158"/>
      <c r="F14" s="158"/>
      <c r="G14" s="158"/>
      <c r="H14" s="158"/>
      <c r="I14" s="158"/>
      <c r="J14" s="158"/>
      <c r="K14" s="158"/>
      <c r="L14" s="158"/>
      <c r="M14" s="158"/>
      <c r="N14" s="159"/>
      <c r="O14" s="159"/>
      <c r="P14" s="159"/>
      <c r="Q14" s="159"/>
      <c r="R14" s="159"/>
      <c r="S14" s="160"/>
      <c r="T14" s="160"/>
      <c r="U14" s="160"/>
      <c r="V14" s="160"/>
      <c r="W14" s="160"/>
      <c r="X14" s="160"/>
      <c r="Y14" s="160"/>
      <c r="Z14" s="160"/>
      <c r="AA14" s="160"/>
      <c r="AB14" s="160"/>
      <c r="AC14" s="160"/>
      <c r="AD14" s="160"/>
      <c r="AE14" s="160"/>
      <c r="AF14" s="160"/>
      <c r="AG14" s="160"/>
      <c r="AH14" s="158"/>
      <c r="AI14" s="158"/>
      <c r="AJ14" s="158"/>
      <c r="AK14" s="158"/>
      <c r="AL14" s="158"/>
      <c r="AM14" s="158"/>
      <c r="AN14" s="158"/>
      <c r="AO14" s="158"/>
      <c r="AP14" s="158"/>
      <c r="AQ14" s="158"/>
      <c r="AR14" s="158"/>
      <c r="AS14" s="158"/>
      <c r="AT14" s="158"/>
      <c r="AU14" s="158"/>
      <c r="AV14" s="158"/>
      <c r="AW14" s="158"/>
      <c r="AX14" s="158"/>
      <c r="AY14" s="158"/>
      <c r="AZ14" s="158"/>
      <c r="BA14" s="158"/>
      <c r="BB14" s="158"/>
      <c r="BC14" s="158"/>
      <c r="BD14" s="158"/>
      <c r="BE14" s="158"/>
      <c r="BF14" s="158"/>
      <c r="BG14" s="158"/>
      <c r="BH14" s="158"/>
      <c r="BI14" s="158"/>
      <c r="BJ14" s="158"/>
      <c r="BK14" s="158"/>
      <c r="BL14" s="158"/>
      <c r="BM14" s="158"/>
      <c r="BN14" s="158"/>
      <c r="BO14" s="158"/>
      <c r="BP14" s="158"/>
      <c r="BQ14" s="158"/>
      <c r="BR14" s="158"/>
      <c r="BS14" s="158"/>
      <c r="BT14" s="158"/>
      <c r="BU14" s="158"/>
      <c r="BV14" s="158"/>
      <c r="BW14" s="158"/>
      <c r="BX14" s="158"/>
      <c r="BY14" s="158"/>
      <c r="BZ14" s="158"/>
      <c r="CA14" s="158"/>
      <c r="CB14" s="158"/>
      <c r="CC14" s="158"/>
      <c r="CD14" s="158"/>
      <c r="CE14" s="158"/>
      <c r="CF14" s="158"/>
      <c r="CG14" s="158"/>
      <c r="CH14" s="158"/>
      <c r="CI14" s="158"/>
      <c r="CJ14" s="158"/>
      <c r="CK14" s="158"/>
      <c r="CL14" s="158"/>
      <c r="CM14" s="158"/>
      <c r="CN14" s="158"/>
      <c r="CO14" s="158"/>
      <c r="CP14" s="158"/>
      <c r="CQ14" s="158"/>
      <c r="CR14" s="158"/>
      <c r="CS14" s="158"/>
      <c r="CT14" s="158"/>
      <c r="CU14" s="158"/>
      <c r="CV14" s="158"/>
      <c r="CW14" s="158"/>
      <c r="CX14" s="158"/>
      <c r="CY14" s="158"/>
      <c r="CZ14" s="158"/>
      <c r="DA14" s="158"/>
      <c r="DB14" s="158"/>
      <c r="DC14" s="158"/>
      <c r="DD14" s="158"/>
      <c r="DE14" s="158"/>
      <c r="DF14" s="158"/>
      <c r="DG14" s="158"/>
      <c r="DH14" s="158"/>
      <c r="DI14" s="158"/>
      <c r="DJ14" s="158"/>
      <c r="DK14" s="158"/>
      <c r="DL14" s="158"/>
      <c r="DM14" s="158"/>
      <c r="DN14" s="158"/>
      <c r="DO14" s="158"/>
      <c r="DP14" s="158"/>
      <c r="DQ14" s="158"/>
      <c r="DR14" s="158"/>
      <c r="DS14" s="158"/>
      <c r="DT14" s="158"/>
      <c r="DU14" s="158"/>
      <c r="DV14" s="158"/>
      <c r="DW14" s="158"/>
      <c r="DX14" s="158"/>
      <c r="DY14" s="158"/>
      <c r="DZ14" s="158"/>
      <c r="EA14" s="158"/>
      <c r="EB14" s="158"/>
      <c r="EC14" s="158"/>
      <c r="ED14" s="159"/>
      <c r="EE14" s="159"/>
      <c r="EF14" s="159"/>
      <c r="EG14" s="159"/>
      <c r="EH14" s="159"/>
      <c r="EI14" s="160"/>
      <c r="EJ14" s="160"/>
      <c r="EK14" s="160"/>
      <c r="EL14" s="160"/>
      <c r="EM14" s="160"/>
      <c r="EN14" s="160"/>
      <c r="EO14" s="160"/>
      <c r="EP14" s="160"/>
      <c r="EQ14" s="160"/>
      <c r="ER14" s="160"/>
      <c r="ES14" s="160"/>
      <c r="ET14" s="160"/>
      <c r="EU14" s="160"/>
      <c r="EV14" s="160"/>
      <c r="EW14" s="160"/>
      <c r="EX14" s="158"/>
      <c r="EY14" s="158"/>
      <c r="EZ14" s="158"/>
      <c r="FA14" s="158"/>
      <c r="FB14" s="158"/>
      <c r="FC14" s="158"/>
      <c r="FD14" s="158"/>
      <c r="FE14" s="158"/>
      <c r="FF14" s="158"/>
      <c r="FG14" s="158"/>
      <c r="FH14" s="158"/>
      <c r="FI14" s="158"/>
      <c r="FJ14" s="158"/>
      <c r="FK14" s="158"/>
      <c r="FL14" s="158"/>
      <c r="FM14" s="158"/>
      <c r="FN14" s="158"/>
      <c r="FO14" s="158"/>
      <c r="FP14" s="158"/>
      <c r="FQ14" s="158"/>
      <c r="FR14" s="158"/>
      <c r="FS14" s="158"/>
      <c r="FT14" s="158"/>
      <c r="FU14" s="158"/>
      <c r="FV14" s="158"/>
      <c r="FW14" s="158"/>
      <c r="FX14" s="158"/>
      <c r="FY14" s="158"/>
      <c r="FZ14" s="158"/>
      <c r="GA14" s="158"/>
      <c r="GB14" s="158"/>
      <c r="GC14" s="158"/>
      <c r="GD14" s="158"/>
      <c r="GE14" s="158"/>
      <c r="GF14" s="158"/>
      <c r="GG14" s="158"/>
      <c r="GH14" s="158"/>
      <c r="GI14" s="158"/>
      <c r="GJ14" s="158"/>
      <c r="GK14" s="158"/>
      <c r="GL14" s="158"/>
      <c r="GM14" s="158"/>
      <c r="GN14" s="158"/>
      <c r="GO14" s="158"/>
      <c r="GP14" s="158"/>
      <c r="GQ14" s="158"/>
      <c r="GR14" s="158"/>
      <c r="GS14" s="158"/>
      <c r="GT14" s="158"/>
      <c r="GU14" s="158"/>
      <c r="GV14" s="158"/>
      <c r="GW14" s="158"/>
      <c r="GX14" s="158"/>
      <c r="GY14" s="158"/>
      <c r="GZ14" s="158"/>
      <c r="HA14" s="158"/>
      <c r="HB14" s="158"/>
      <c r="HC14" s="158"/>
      <c r="HD14" s="158"/>
      <c r="HE14" s="158"/>
      <c r="HF14" s="158"/>
      <c r="HG14" s="158"/>
      <c r="HH14" s="158"/>
      <c r="HI14" s="158"/>
      <c r="HJ14" s="158"/>
      <c r="HK14" s="158"/>
      <c r="HL14" s="158"/>
      <c r="HM14" s="158"/>
      <c r="HN14" s="158"/>
      <c r="HO14" s="158"/>
      <c r="HP14" s="158"/>
    </row>
    <row r="15" spans="1:224" ht="12.75" x14ac:dyDescent="0.2">
      <c r="A15" s="361" t="s">
        <v>36</v>
      </c>
      <c r="B15" s="156"/>
      <c r="C15" s="341">
        <f>Planilha!D14</f>
        <v>0</v>
      </c>
      <c r="D15" s="158"/>
      <c r="E15" s="158"/>
      <c r="F15" s="158"/>
      <c r="G15" s="158"/>
      <c r="H15" s="158"/>
      <c r="I15" s="158"/>
      <c r="J15" s="158"/>
      <c r="K15" s="158"/>
      <c r="L15" s="158"/>
      <c r="M15" s="158"/>
      <c r="N15" s="159"/>
      <c r="O15" s="159"/>
      <c r="P15" s="159"/>
      <c r="Q15" s="159"/>
      <c r="R15" s="159"/>
      <c r="S15" s="160"/>
      <c r="T15" s="160"/>
      <c r="U15" s="160"/>
      <c r="V15" s="160"/>
      <c r="W15" s="160"/>
      <c r="X15" s="160"/>
      <c r="Y15" s="160"/>
      <c r="Z15" s="160"/>
      <c r="AA15" s="160"/>
      <c r="AB15" s="160"/>
      <c r="AC15" s="160"/>
      <c r="AD15" s="160"/>
      <c r="AE15" s="160"/>
      <c r="AF15" s="160"/>
      <c r="AG15" s="160"/>
      <c r="AH15" s="158"/>
      <c r="AI15" s="158"/>
      <c r="AJ15" s="158"/>
      <c r="AK15" s="158"/>
      <c r="AL15" s="158"/>
      <c r="AM15" s="158"/>
      <c r="AN15" s="158"/>
      <c r="AO15" s="158"/>
      <c r="AP15" s="158"/>
      <c r="AQ15" s="158"/>
      <c r="AR15" s="158"/>
      <c r="AS15" s="158"/>
      <c r="AT15" s="158"/>
      <c r="AU15" s="158"/>
      <c r="AV15" s="158"/>
      <c r="AW15" s="158"/>
      <c r="AX15" s="158"/>
      <c r="AY15" s="158"/>
      <c r="AZ15" s="158"/>
      <c r="BA15" s="158"/>
      <c r="BB15" s="158"/>
      <c r="BC15" s="158"/>
      <c r="BD15" s="158"/>
      <c r="BE15" s="158"/>
      <c r="BF15" s="158"/>
      <c r="BG15" s="158"/>
      <c r="BH15" s="158"/>
      <c r="BI15" s="158"/>
      <c r="BJ15" s="158"/>
      <c r="BK15" s="158"/>
      <c r="BL15" s="158"/>
      <c r="BM15" s="158"/>
      <c r="BN15" s="158"/>
      <c r="BO15" s="158"/>
      <c r="BP15" s="158"/>
      <c r="BQ15" s="158"/>
      <c r="BR15" s="158"/>
      <c r="BS15" s="158"/>
      <c r="BT15" s="158"/>
      <c r="BU15" s="158"/>
      <c r="BV15" s="158"/>
      <c r="BW15" s="158"/>
      <c r="BX15" s="158"/>
      <c r="BY15" s="158"/>
      <c r="BZ15" s="158"/>
      <c r="CA15" s="158"/>
      <c r="CB15" s="158"/>
      <c r="CC15" s="158"/>
      <c r="CD15" s="158"/>
      <c r="CE15" s="158"/>
      <c r="CF15" s="158"/>
      <c r="CG15" s="158"/>
      <c r="CH15" s="158"/>
      <c r="CI15" s="158"/>
      <c r="CJ15" s="158"/>
      <c r="CK15" s="158"/>
      <c r="CL15" s="158"/>
      <c r="CM15" s="158"/>
      <c r="CN15" s="158"/>
      <c r="CO15" s="158"/>
      <c r="CP15" s="158"/>
      <c r="CQ15" s="158"/>
      <c r="CR15" s="158"/>
      <c r="CS15" s="158"/>
      <c r="CT15" s="158"/>
      <c r="CU15" s="158"/>
      <c r="CV15" s="158"/>
      <c r="CW15" s="158"/>
      <c r="CX15" s="158"/>
      <c r="CY15" s="158"/>
      <c r="CZ15" s="158"/>
      <c r="DA15" s="158"/>
      <c r="DB15" s="158"/>
      <c r="DC15" s="158"/>
      <c r="DD15" s="158"/>
      <c r="DE15" s="158"/>
      <c r="DF15" s="158"/>
      <c r="DG15" s="158"/>
      <c r="DH15" s="158"/>
      <c r="DI15" s="158"/>
      <c r="DJ15" s="158"/>
      <c r="DK15" s="158"/>
      <c r="DL15" s="158"/>
      <c r="DM15" s="158"/>
      <c r="DN15" s="158"/>
      <c r="DO15" s="158"/>
      <c r="DP15" s="158"/>
      <c r="DQ15" s="158"/>
      <c r="DR15" s="158"/>
      <c r="DS15" s="158"/>
      <c r="DT15" s="158"/>
      <c r="DU15" s="158"/>
      <c r="DV15" s="158"/>
      <c r="DW15" s="158"/>
      <c r="DX15" s="158"/>
      <c r="DY15" s="158"/>
      <c r="DZ15" s="158"/>
      <c r="EA15" s="158"/>
      <c r="EB15" s="158"/>
      <c r="EC15" s="158"/>
      <c r="ED15" s="159"/>
      <c r="EE15" s="159"/>
      <c r="EF15" s="159"/>
      <c r="EG15" s="159"/>
      <c r="EH15" s="159"/>
      <c r="EI15" s="160"/>
      <c r="EJ15" s="160"/>
      <c r="EK15" s="160"/>
      <c r="EL15" s="160"/>
      <c r="EM15" s="160"/>
      <c r="EN15" s="160"/>
      <c r="EO15" s="160"/>
      <c r="EP15" s="160"/>
      <c r="EQ15" s="160"/>
      <c r="ER15" s="160"/>
      <c r="ES15" s="160"/>
      <c r="ET15" s="160"/>
      <c r="EU15" s="160"/>
      <c r="EV15" s="160"/>
      <c r="EW15" s="160"/>
      <c r="EX15" s="158"/>
      <c r="EY15" s="158"/>
      <c r="EZ15" s="158"/>
      <c r="FA15" s="158"/>
      <c r="FB15" s="158"/>
      <c r="FC15" s="158"/>
      <c r="FD15" s="158"/>
      <c r="FE15" s="158"/>
      <c r="FF15" s="158"/>
      <c r="FG15" s="158"/>
      <c r="FH15" s="158"/>
      <c r="FI15" s="158"/>
      <c r="FJ15" s="158"/>
      <c r="FK15" s="158"/>
      <c r="FL15" s="158"/>
      <c r="FM15" s="158"/>
      <c r="FN15" s="158"/>
      <c r="FO15" s="158"/>
      <c r="FP15" s="158"/>
      <c r="FQ15" s="158"/>
      <c r="FR15" s="158"/>
      <c r="FS15" s="158"/>
      <c r="FT15" s="158"/>
      <c r="FU15" s="158"/>
      <c r="FV15" s="158"/>
      <c r="FW15" s="158"/>
      <c r="FX15" s="158"/>
      <c r="FY15" s="158"/>
      <c r="FZ15" s="158"/>
      <c r="GA15" s="158"/>
      <c r="GB15" s="158"/>
      <c r="GC15" s="158"/>
      <c r="GD15" s="158"/>
      <c r="GE15" s="158"/>
      <c r="GF15" s="158"/>
      <c r="GG15" s="158"/>
      <c r="GH15" s="158"/>
      <c r="GI15" s="158"/>
      <c r="GJ15" s="158"/>
      <c r="GK15" s="158"/>
      <c r="GL15" s="158"/>
      <c r="GM15" s="158"/>
      <c r="GN15" s="158"/>
      <c r="GO15" s="158"/>
      <c r="GP15" s="158"/>
      <c r="GQ15" s="158"/>
      <c r="GR15" s="158"/>
      <c r="GS15" s="158"/>
      <c r="GT15" s="158"/>
      <c r="GU15" s="158"/>
      <c r="GV15" s="158"/>
      <c r="GW15" s="158"/>
      <c r="GX15" s="158"/>
      <c r="GY15" s="158"/>
      <c r="GZ15" s="158"/>
      <c r="HA15" s="158"/>
      <c r="HB15" s="158"/>
      <c r="HC15" s="158"/>
      <c r="HD15" s="158"/>
      <c r="HE15" s="158"/>
      <c r="HF15" s="158"/>
      <c r="HG15" s="158"/>
      <c r="HH15" s="158"/>
      <c r="HI15" s="158"/>
      <c r="HJ15" s="158"/>
      <c r="HK15" s="158"/>
      <c r="HL15" s="158"/>
      <c r="HM15" s="158"/>
      <c r="HN15" s="158"/>
      <c r="HO15" s="158"/>
      <c r="HP15" s="158"/>
    </row>
    <row r="16" spans="1:224" ht="9" x14ac:dyDescent="0.15">
      <c r="A16" s="161"/>
      <c r="B16" s="153"/>
      <c r="C16" s="162"/>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c r="AW16" s="154"/>
      <c r="AX16" s="154"/>
      <c r="AY16" s="154"/>
      <c r="AZ16" s="154"/>
      <c r="BA16" s="154"/>
      <c r="BB16" s="154"/>
      <c r="BC16" s="154"/>
      <c r="BD16" s="154"/>
      <c r="BE16" s="154"/>
      <c r="BF16" s="154"/>
      <c r="BG16" s="154"/>
      <c r="BH16" s="154"/>
      <c r="BI16" s="154"/>
      <c r="BJ16" s="154"/>
      <c r="BK16" s="154"/>
      <c r="BL16" s="154"/>
      <c r="BM16" s="154"/>
      <c r="BN16" s="154"/>
      <c r="BO16" s="154"/>
      <c r="BP16" s="154"/>
      <c r="BQ16" s="154"/>
      <c r="BR16" s="154"/>
      <c r="BS16" s="154"/>
      <c r="BT16" s="154"/>
      <c r="BU16" s="154"/>
      <c r="BV16" s="154"/>
      <c r="BW16" s="154"/>
      <c r="BX16" s="154"/>
      <c r="BY16" s="154"/>
      <c r="BZ16" s="154"/>
      <c r="CA16" s="154"/>
      <c r="CB16" s="154"/>
      <c r="CC16" s="154"/>
      <c r="CD16" s="154"/>
      <c r="CE16" s="154"/>
      <c r="CF16" s="154"/>
      <c r="CG16" s="154"/>
      <c r="CH16" s="154"/>
      <c r="CI16" s="154"/>
      <c r="CJ16" s="154"/>
      <c r="CK16" s="154"/>
      <c r="CL16" s="154"/>
      <c r="CM16" s="154"/>
      <c r="CN16" s="154"/>
      <c r="CO16" s="154"/>
      <c r="CP16" s="154"/>
      <c r="CQ16" s="154"/>
      <c r="CR16" s="154"/>
      <c r="CS16" s="154"/>
      <c r="CT16" s="154"/>
      <c r="CU16" s="154"/>
      <c r="CV16" s="154"/>
      <c r="CW16" s="154"/>
      <c r="CX16" s="154"/>
      <c r="CY16" s="154"/>
      <c r="CZ16" s="154"/>
      <c r="DA16" s="154"/>
      <c r="DB16" s="154"/>
      <c r="DC16" s="154"/>
      <c r="DD16" s="154"/>
      <c r="DE16" s="154"/>
      <c r="DF16" s="154"/>
      <c r="DG16" s="154"/>
      <c r="DH16" s="154"/>
      <c r="DI16" s="154"/>
      <c r="DJ16" s="154"/>
      <c r="DK16" s="154"/>
      <c r="DL16" s="154"/>
      <c r="DM16" s="154"/>
      <c r="DN16" s="154"/>
      <c r="DO16" s="154"/>
      <c r="DP16" s="154"/>
      <c r="DQ16" s="154"/>
      <c r="DR16" s="154"/>
      <c r="DS16" s="154"/>
      <c r="DT16" s="154"/>
      <c r="DU16" s="154"/>
      <c r="DV16" s="154"/>
      <c r="DW16" s="154"/>
      <c r="DX16" s="154"/>
      <c r="DY16" s="154"/>
      <c r="DZ16" s="154"/>
      <c r="EA16" s="154"/>
      <c r="EB16" s="154"/>
      <c r="EC16" s="154"/>
      <c r="ED16" s="154"/>
      <c r="EE16" s="154"/>
      <c r="EF16" s="154"/>
      <c r="EG16" s="154"/>
      <c r="EH16" s="154"/>
      <c r="EI16" s="154"/>
      <c r="EJ16" s="154"/>
      <c r="EK16" s="154"/>
      <c r="EL16" s="154"/>
      <c r="EM16" s="154"/>
      <c r="EN16" s="154"/>
      <c r="EO16" s="154"/>
      <c r="EP16" s="154"/>
      <c r="EQ16" s="154"/>
      <c r="ER16" s="154"/>
      <c r="ES16" s="154"/>
      <c r="ET16" s="154"/>
      <c r="EU16" s="154"/>
      <c r="EV16" s="154"/>
      <c r="EW16" s="154"/>
      <c r="EX16" s="154"/>
      <c r="EY16" s="154"/>
      <c r="EZ16" s="154"/>
      <c r="FA16" s="154"/>
      <c r="FB16" s="154"/>
      <c r="FC16" s="154"/>
      <c r="FD16" s="154"/>
      <c r="FE16" s="154"/>
      <c r="FF16" s="154"/>
      <c r="FG16" s="154"/>
      <c r="FH16" s="154"/>
      <c r="FI16" s="154"/>
      <c r="FJ16" s="154"/>
      <c r="FK16" s="154"/>
      <c r="FL16" s="154"/>
      <c r="FM16" s="154"/>
      <c r="FN16" s="154"/>
      <c r="FO16" s="154"/>
      <c r="FP16" s="154"/>
      <c r="FQ16" s="154"/>
      <c r="FR16" s="154"/>
      <c r="FS16" s="154"/>
      <c r="FT16" s="154"/>
      <c r="FU16" s="154"/>
      <c r="FV16" s="154"/>
      <c r="FW16" s="154"/>
      <c r="FX16" s="154"/>
      <c r="FY16" s="154"/>
      <c r="FZ16" s="154"/>
      <c r="GA16" s="154"/>
      <c r="GB16" s="154"/>
      <c r="GC16" s="154"/>
      <c r="GD16" s="154"/>
      <c r="GE16" s="154"/>
      <c r="GF16" s="154"/>
      <c r="GG16" s="154"/>
      <c r="GH16" s="154"/>
      <c r="GI16" s="154"/>
      <c r="GJ16" s="154"/>
      <c r="GK16" s="154"/>
      <c r="GL16" s="154"/>
      <c r="GM16" s="154"/>
      <c r="GN16" s="154"/>
      <c r="GO16" s="154"/>
      <c r="GP16" s="154"/>
      <c r="GQ16" s="154"/>
      <c r="GR16" s="154"/>
      <c r="GS16" s="154"/>
      <c r="GT16" s="154"/>
      <c r="GU16" s="154"/>
      <c r="GV16" s="154"/>
      <c r="GW16" s="154"/>
      <c r="GX16" s="154"/>
      <c r="GY16" s="154"/>
      <c r="GZ16" s="154"/>
      <c r="HA16" s="154"/>
      <c r="HB16" s="154"/>
      <c r="HC16" s="154"/>
      <c r="HD16" s="154"/>
      <c r="HE16" s="154"/>
      <c r="HF16" s="154"/>
      <c r="HG16" s="154"/>
      <c r="HH16" s="154"/>
      <c r="HI16" s="154"/>
      <c r="HJ16" s="154"/>
      <c r="HK16" s="154"/>
      <c r="HL16" s="154"/>
      <c r="HM16" s="154"/>
      <c r="HN16" s="154"/>
      <c r="HO16" s="154"/>
      <c r="HP16" s="154"/>
    </row>
    <row r="17" spans="1:226" ht="9" x14ac:dyDescent="0.15">
      <c r="A17" s="163" t="s">
        <v>28</v>
      </c>
      <c r="B17" s="164"/>
      <c r="C17" s="165"/>
      <c r="D17" s="166" t="s">
        <v>134</v>
      </c>
      <c r="E17" s="167"/>
      <c r="F17" s="167"/>
      <c r="G17" s="167"/>
      <c r="H17" s="167"/>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68"/>
      <c r="AX17" s="168"/>
      <c r="AY17" s="168"/>
      <c r="AZ17" s="168"/>
      <c r="BA17" s="168"/>
      <c r="BB17" s="168"/>
      <c r="BC17" s="168"/>
      <c r="BD17" s="168"/>
      <c r="BE17" s="168"/>
      <c r="BF17" s="168"/>
      <c r="BG17" s="168"/>
      <c r="BH17" s="168"/>
      <c r="BI17" s="168"/>
      <c r="BJ17" s="168"/>
      <c r="BK17" s="168"/>
      <c r="BL17" s="168"/>
      <c r="BM17" s="168"/>
      <c r="BN17" s="168"/>
      <c r="BO17" s="168"/>
      <c r="BP17" s="168"/>
      <c r="BQ17" s="168"/>
      <c r="BR17" s="168"/>
      <c r="BS17" s="168"/>
      <c r="BT17" s="168"/>
      <c r="BU17" s="168"/>
      <c r="BV17" s="168"/>
      <c r="BW17" s="168"/>
      <c r="BX17" s="168"/>
      <c r="BY17" s="168"/>
      <c r="BZ17" s="168"/>
      <c r="CA17" s="168"/>
      <c r="CB17" s="168"/>
      <c r="CC17" s="168"/>
      <c r="CD17" s="168"/>
      <c r="CE17" s="168"/>
      <c r="CF17" s="168"/>
      <c r="CG17" s="168"/>
      <c r="CH17" s="168"/>
      <c r="CI17" s="168"/>
      <c r="CJ17" s="168"/>
      <c r="CK17" s="168"/>
      <c r="CL17" s="168"/>
      <c r="CM17" s="168"/>
      <c r="CN17" s="168"/>
      <c r="CO17" s="168"/>
      <c r="CP17" s="168"/>
      <c r="CQ17" s="168"/>
      <c r="CR17" s="168"/>
      <c r="CS17" s="168"/>
      <c r="CT17" s="168"/>
      <c r="CU17" s="168"/>
      <c r="CV17" s="168"/>
      <c r="CW17" s="168"/>
      <c r="CX17" s="168"/>
      <c r="CY17" s="168"/>
      <c r="CZ17" s="168"/>
      <c r="DA17" s="168"/>
      <c r="DB17" s="168"/>
      <c r="DC17" s="168"/>
      <c r="DD17" s="168"/>
      <c r="DE17" s="168"/>
      <c r="DF17" s="168"/>
      <c r="DG17" s="168"/>
      <c r="DH17" s="168"/>
      <c r="DI17" s="168"/>
      <c r="DJ17" s="168"/>
      <c r="DK17" s="168"/>
      <c r="DL17" s="168"/>
      <c r="DM17" s="168"/>
      <c r="DN17" s="168"/>
      <c r="DO17" s="168"/>
      <c r="DP17" s="168"/>
      <c r="DQ17" s="168"/>
      <c r="DR17" s="168"/>
      <c r="DS17" s="168"/>
      <c r="DT17" s="166" t="s">
        <v>29</v>
      </c>
      <c r="DU17" s="167"/>
      <c r="DV17" s="167"/>
      <c r="DW17" s="167"/>
      <c r="DX17" s="167"/>
      <c r="DY17" s="168"/>
      <c r="DZ17" s="168"/>
      <c r="EA17" s="168"/>
      <c r="EB17" s="168"/>
      <c r="EC17" s="168"/>
      <c r="ED17" s="168"/>
      <c r="EE17" s="168"/>
      <c r="EF17" s="168"/>
      <c r="EG17" s="168"/>
      <c r="EH17" s="168"/>
      <c r="EI17" s="168"/>
      <c r="EJ17" s="168"/>
      <c r="EK17" s="168"/>
      <c r="EL17" s="168"/>
      <c r="EM17" s="168"/>
      <c r="EN17" s="168"/>
      <c r="EO17" s="168"/>
      <c r="EP17" s="168"/>
      <c r="EQ17" s="168"/>
      <c r="ER17" s="168"/>
      <c r="ES17" s="168"/>
      <c r="ET17" s="168"/>
      <c r="EU17" s="168"/>
      <c r="EV17" s="168"/>
      <c r="EW17" s="168"/>
      <c r="EX17" s="168"/>
      <c r="EY17" s="168"/>
      <c r="EZ17" s="168"/>
      <c r="FA17" s="168"/>
      <c r="FB17" s="168"/>
      <c r="FC17" s="168"/>
      <c r="FD17" s="168"/>
      <c r="FE17" s="168"/>
      <c r="FF17" s="168"/>
      <c r="FG17" s="168"/>
      <c r="FH17" s="168"/>
      <c r="FI17" s="168"/>
      <c r="FJ17" s="168"/>
      <c r="FK17" s="168"/>
      <c r="FL17" s="168"/>
      <c r="FM17" s="168"/>
      <c r="FN17" s="168"/>
      <c r="FO17" s="168"/>
      <c r="FP17" s="168"/>
      <c r="FQ17" s="168"/>
      <c r="FR17" s="168"/>
      <c r="FS17" s="168"/>
      <c r="FT17" s="168"/>
      <c r="FU17" s="168"/>
      <c r="FV17" s="168"/>
      <c r="FW17" s="168"/>
      <c r="FX17" s="168"/>
      <c r="FY17" s="168"/>
      <c r="FZ17" s="168"/>
      <c r="GA17" s="168"/>
      <c r="GB17" s="168"/>
      <c r="GC17" s="168"/>
      <c r="GD17" s="168"/>
      <c r="GE17" s="168"/>
      <c r="GF17" s="168"/>
      <c r="GG17" s="168"/>
      <c r="GH17" s="168"/>
      <c r="GI17" s="168"/>
      <c r="GJ17" s="168"/>
      <c r="GK17" s="168"/>
      <c r="GL17" s="168"/>
      <c r="GM17" s="168"/>
      <c r="GN17" s="168"/>
      <c r="GO17" s="168"/>
      <c r="GP17" s="168"/>
      <c r="GQ17" s="168"/>
      <c r="GR17" s="168"/>
      <c r="GS17" s="168"/>
      <c r="GT17" s="168"/>
      <c r="GU17" s="168"/>
      <c r="GV17" s="168"/>
      <c r="GW17" s="168"/>
      <c r="GX17" s="168"/>
      <c r="GY17" s="168"/>
      <c r="GZ17" s="168"/>
      <c r="HA17" s="168"/>
      <c r="HB17" s="168"/>
      <c r="HC17" s="168"/>
      <c r="HD17" s="168"/>
      <c r="HE17" s="168"/>
      <c r="HF17" s="168"/>
      <c r="HG17" s="168"/>
      <c r="HH17" s="168"/>
      <c r="HI17" s="168"/>
      <c r="HJ17" s="168"/>
      <c r="HK17" s="168"/>
      <c r="HL17" s="168"/>
      <c r="HM17" s="168"/>
      <c r="HN17" s="168"/>
      <c r="HO17" s="168"/>
      <c r="HP17" s="169" t="s">
        <v>7</v>
      </c>
    </row>
    <row r="18" spans="1:226" ht="9" x14ac:dyDescent="0.15">
      <c r="A18" s="170" t="s">
        <v>30</v>
      </c>
      <c r="B18" s="171"/>
      <c r="C18" s="172"/>
      <c r="D18" s="166" t="s">
        <v>960</v>
      </c>
      <c r="E18" s="173"/>
      <c r="F18" s="173"/>
      <c r="G18" s="173"/>
      <c r="H18" s="173"/>
      <c r="I18" s="166" t="s">
        <v>961</v>
      </c>
      <c r="J18" s="173"/>
      <c r="K18" s="173"/>
      <c r="L18" s="173"/>
      <c r="M18" s="173"/>
      <c r="N18" s="166" t="s">
        <v>962</v>
      </c>
      <c r="O18" s="173"/>
      <c r="P18" s="173"/>
      <c r="Q18" s="173"/>
      <c r="R18" s="173"/>
      <c r="S18" s="166" t="s">
        <v>963</v>
      </c>
      <c r="T18" s="173"/>
      <c r="U18" s="173"/>
      <c r="V18" s="173"/>
      <c r="W18" s="173"/>
      <c r="X18" s="166" t="s">
        <v>964</v>
      </c>
      <c r="Y18" s="173"/>
      <c r="Z18" s="173"/>
      <c r="AA18" s="173"/>
      <c r="AB18" s="173"/>
      <c r="AC18" s="166" t="s">
        <v>965</v>
      </c>
      <c r="AD18" s="173"/>
      <c r="AE18" s="173"/>
      <c r="AF18" s="173"/>
      <c r="AG18" s="173"/>
      <c r="AH18" s="166" t="s">
        <v>966</v>
      </c>
      <c r="AI18" s="173"/>
      <c r="AJ18" s="173"/>
      <c r="AK18" s="173"/>
      <c r="AL18" s="173"/>
      <c r="AM18" s="166" t="s">
        <v>967</v>
      </c>
      <c r="AN18" s="173"/>
      <c r="AO18" s="173"/>
      <c r="AP18" s="173"/>
      <c r="AQ18" s="173"/>
      <c r="AR18" s="166" t="s">
        <v>968</v>
      </c>
      <c r="AS18" s="173"/>
      <c r="AT18" s="173"/>
      <c r="AU18" s="173"/>
      <c r="AV18" s="173"/>
      <c r="AW18" s="166">
        <v>300</v>
      </c>
      <c r="AX18" s="173"/>
      <c r="AY18" s="173"/>
      <c r="AZ18" s="173"/>
      <c r="BA18" s="173"/>
      <c r="BB18" s="166">
        <v>330</v>
      </c>
      <c r="BC18" s="173"/>
      <c r="BD18" s="173"/>
      <c r="BE18" s="173"/>
      <c r="BF18" s="173"/>
      <c r="BG18" s="166">
        <v>360</v>
      </c>
      <c r="BH18" s="173"/>
      <c r="BI18" s="173"/>
      <c r="BJ18" s="173"/>
      <c r="BK18" s="173"/>
      <c r="BL18" s="166">
        <v>390</v>
      </c>
      <c r="BM18" s="173"/>
      <c r="BN18" s="173"/>
      <c r="BO18" s="173"/>
      <c r="BP18" s="173"/>
      <c r="BQ18" s="166">
        <v>420</v>
      </c>
      <c r="BR18" s="173"/>
      <c r="BS18" s="173"/>
      <c r="BT18" s="173"/>
      <c r="BU18" s="173"/>
      <c r="BV18" s="166">
        <v>450</v>
      </c>
      <c r="BW18" s="173"/>
      <c r="BX18" s="173"/>
      <c r="BY18" s="173"/>
      <c r="BZ18" s="173"/>
      <c r="CA18" s="166">
        <v>480</v>
      </c>
      <c r="CB18" s="173"/>
      <c r="CC18" s="173"/>
      <c r="CD18" s="173"/>
      <c r="CE18" s="173"/>
      <c r="CF18" s="166">
        <v>510</v>
      </c>
      <c r="CG18" s="173"/>
      <c r="CH18" s="173"/>
      <c r="CI18" s="173"/>
      <c r="CJ18" s="173"/>
      <c r="CK18" s="166">
        <v>540</v>
      </c>
      <c r="CL18" s="173"/>
      <c r="CM18" s="173"/>
      <c r="CN18" s="173"/>
      <c r="CO18" s="173"/>
      <c r="CP18" s="166">
        <v>570</v>
      </c>
      <c r="CQ18" s="173"/>
      <c r="CR18" s="173"/>
      <c r="CS18" s="173"/>
      <c r="CT18" s="173"/>
      <c r="CU18" s="166">
        <v>600</v>
      </c>
      <c r="CV18" s="173"/>
      <c r="CW18" s="173"/>
      <c r="CX18" s="173"/>
      <c r="CY18" s="173"/>
      <c r="CZ18" s="166">
        <v>630</v>
      </c>
      <c r="DA18" s="173"/>
      <c r="DB18" s="173"/>
      <c r="DC18" s="173"/>
      <c r="DD18" s="173"/>
      <c r="DE18" s="166">
        <v>660</v>
      </c>
      <c r="DF18" s="173"/>
      <c r="DG18" s="173"/>
      <c r="DH18" s="173"/>
      <c r="DI18" s="173"/>
      <c r="DJ18" s="166">
        <v>690</v>
      </c>
      <c r="DK18" s="173"/>
      <c r="DL18" s="173"/>
      <c r="DM18" s="173"/>
      <c r="DN18" s="173"/>
      <c r="DO18" s="166">
        <v>720</v>
      </c>
      <c r="DP18" s="173"/>
      <c r="DQ18" s="173"/>
      <c r="DR18" s="173"/>
      <c r="DS18" s="173"/>
      <c r="DT18" s="166">
        <v>750</v>
      </c>
      <c r="DU18" s="173"/>
      <c r="DV18" s="173"/>
      <c r="DW18" s="173"/>
      <c r="DX18" s="173"/>
      <c r="DY18" s="166">
        <v>780</v>
      </c>
      <c r="DZ18" s="173"/>
      <c r="EA18" s="173"/>
      <c r="EB18" s="173"/>
      <c r="EC18" s="173"/>
      <c r="ED18" s="166">
        <v>810</v>
      </c>
      <c r="EE18" s="173"/>
      <c r="EF18" s="173"/>
      <c r="EG18" s="173"/>
      <c r="EH18" s="173"/>
      <c r="EI18" s="166">
        <v>840</v>
      </c>
      <c r="EJ18" s="173"/>
      <c r="EK18" s="173"/>
      <c r="EL18" s="173"/>
      <c r="EM18" s="173"/>
      <c r="EN18" s="166">
        <v>870</v>
      </c>
      <c r="EO18" s="173"/>
      <c r="EP18" s="173"/>
      <c r="EQ18" s="173"/>
      <c r="ER18" s="173"/>
      <c r="ES18" s="166">
        <v>900</v>
      </c>
      <c r="ET18" s="173"/>
      <c r="EU18" s="173"/>
      <c r="EV18" s="173"/>
      <c r="EW18" s="173"/>
      <c r="EX18" s="166">
        <v>930</v>
      </c>
      <c r="EY18" s="173"/>
      <c r="EZ18" s="173"/>
      <c r="FA18" s="173"/>
      <c r="FB18" s="173"/>
      <c r="FC18" s="166">
        <v>960</v>
      </c>
      <c r="FD18" s="173"/>
      <c r="FE18" s="173"/>
      <c r="FF18" s="173"/>
      <c r="FG18" s="173"/>
      <c r="FH18" s="166">
        <v>990</v>
      </c>
      <c r="FI18" s="173"/>
      <c r="FJ18" s="173"/>
      <c r="FK18" s="173"/>
      <c r="FL18" s="173"/>
      <c r="FM18" s="166">
        <v>1020</v>
      </c>
      <c r="FN18" s="173"/>
      <c r="FO18" s="173"/>
      <c r="FP18" s="173"/>
      <c r="FQ18" s="173"/>
      <c r="FR18" s="166">
        <v>1050</v>
      </c>
      <c r="FS18" s="173"/>
      <c r="FT18" s="173"/>
      <c r="FU18" s="173"/>
      <c r="FV18" s="173"/>
      <c r="FW18" s="166">
        <v>1080</v>
      </c>
      <c r="FX18" s="173"/>
      <c r="FY18" s="173"/>
      <c r="FZ18" s="173"/>
      <c r="GA18" s="173"/>
      <c r="GB18" s="166">
        <v>1110</v>
      </c>
      <c r="GC18" s="173"/>
      <c r="GD18" s="173"/>
      <c r="GE18" s="173"/>
      <c r="GF18" s="173"/>
      <c r="GG18" s="166">
        <v>1140</v>
      </c>
      <c r="GH18" s="173"/>
      <c r="GI18" s="173"/>
      <c r="GJ18" s="173"/>
      <c r="GK18" s="173"/>
      <c r="GL18" s="166">
        <v>1170</v>
      </c>
      <c r="GM18" s="173"/>
      <c r="GN18" s="173"/>
      <c r="GO18" s="173"/>
      <c r="GP18" s="173"/>
      <c r="GQ18" s="166">
        <v>1200</v>
      </c>
      <c r="GR18" s="173"/>
      <c r="GS18" s="173"/>
      <c r="GT18" s="173"/>
      <c r="GU18" s="173"/>
      <c r="GV18" s="166">
        <v>1230</v>
      </c>
      <c r="GW18" s="173"/>
      <c r="GX18" s="173"/>
      <c r="GY18" s="173"/>
      <c r="GZ18" s="173"/>
      <c r="HA18" s="166">
        <v>1260</v>
      </c>
      <c r="HB18" s="173"/>
      <c r="HC18" s="173"/>
      <c r="HD18" s="173"/>
      <c r="HE18" s="173"/>
      <c r="HF18" s="166">
        <v>1290</v>
      </c>
      <c r="HG18" s="173"/>
      <c r="HH18" s="173"/>
      <c r="HI18" s="173"/>
      <c r="HJ18" s="173"/>
      <c r="HK18" s="166">
        <v>1320</v>
      </c>
      <c r="HL18" s="173"/>
      <c r="HM18" s="173"/>
      <c r="HN18" s="173"/>
      <c r="HO18" s="173"/>
      <c r="HP18" s="174"/>
    </row>
    <row r="19" spans="1:226" ht="9" customHeight="1" x14ac:dyDescent="0.15">
      <c r="A19" s="175" t="str">
        <f>Planilha!C18</f>
        <v>01</v>
      </c>
      <c r="B19" s="156"/>
      <c r="C19" s="176"/>
      <c r="D19" s="448"/>
      <c r="E19" s="449"/>
      <c r="F19" s="449"/>
      <c r="G19" s="449"/>
      <c r="H19" s="449"/>
      <c r="I19" s="448"/>
      <c r="J19" s="450"/>
      <c r="K19" s="450"/>
      <c r="L19" s="450"/>
      <c r="M19" s="450"/>
      <c r="N19" s="448"/>
      <c r="O19" s="449"/>
      <c r="P19" s="451"/>
      <c r="Q19" s="451"/>
      <c r="R19" s="451"/>
      <c r="S19" s="448"/>
      <c r="T19" s="449"/>
      <c r="U19" s="451"/>
      <c r="V19" s="451"/>
      <c r="W19" s="451"/>
      <c r="X19" s="448"/>
      <c r="Y19" s="449"/>
      <c r="Z19" s="451"/>
      <c r="AA19" s="451"/>
      <c r="AB19" s="451"/>
      <c r="AC19" s="448"/>
      <c r="AD19" s="449"/>
      <c r="AE19" s="451"/>
      <c r="AF19" s="451"/>
      <c r="AG19" s="451"/>
      <c r="AH19" s="448"/>
      <c r="AI19" s="449"/>
      <c r="AJ19" s="451"/>
      <c r="AK19" s="451"/>
      <c r="AL19" s="451"/>
      <c r="AM19" s="448"/>
      <c r="AN19" s="449"/>
      <c r="AO19" s="451"/>
      <c r="AP19" s="451"/>
      <c r="AQ19" s="451"/>
      <c r="AR19" s="448"/>
      <c r="AS19" s="449"/>
      <c r="AT19" s="451"/>
      <c r="AU19" s="451"/>
      <c r="AV19" s="451"/>
      <c r="AW19" s="16"/>
      <c r="AX19" s="17"/>
      <c r="AY19" s="19"/>
      <c r="AZ19" s="19"/>
      <c r="BA19" s="19"/>
      <c r="BB19" s="16"/>
      <c r="BC19" s="17"/>
      <c r="BD19" s="19"/>
      <c r="BE19" s="19"/>
      <c r="BF19" s="19"/>
      <c r="BG19" s="16"/>
      <c r="BH19" s="17"/>
      <c r="BI19" s="19"/>
      <c r="BJ19" s="19"/>
      <c r="BK19" s="19"/>
      <c r="BL19" s="16"/>
      <c r="BM19" s="17"/>
      <c r="BN19" s="19"/>
      <c r="BO19" s="19"/>
      <c r="BP19" s="19"/>
      <c r="BQ19" s="16"/>
      <c r="BR19" s="17"/>
      <c r="BS19" s="19"/>
      <c r="BT19" s="19"/>
      <c r="BU19" s="19"/>
      <c r="BV19" s="16"/>
      <c r="BW19" s="17"/>
      <c r="BX19" s="19"/>
      <c r="BY19" s="19"/>
      <c r="BZ19" s="19"/>
      <c r="CA19" s="16"/>
      <c r="CB19" s="17"/>
      <c r="CC19" s="19"/>
      <c r="CD19" s="19"/>
      <c r="CE19" s="19"/>
      <c r="CF19" s="16"/>
      <c r="CG19" s="17"/>
      <c r="CH19" s="19"/>
      <c r="CI19" s="19"/>
      <c r="CJ19" s="19"/>
      <c r="CK19" s="16"/>
      <c r="CL19" s="17"/>
      <c r="CM19" s="19"/>
      <c r="CN19" s="19"/>
      <c r="CO19" s="19"/>
      <c r="CP19" s="16"/>
      <c r="CQ19" s="17"/>
      <c r="CR19" s="19"/>
      <c r="CS19" s="19"/>
      <c r="CT19" s="19"/>
      <c r="CU19" s="16"/>
      <c r="CV19" s="17"/>
      <c r="CW19" s="19"/>
      <c r="CX19" s="19"/>
      <c r="CY19" s="19"/>
      <c r="CZ19" s="16"/>
      <c r="DA19" s="17"/>
      <c r="DB19" s="19"/>
      <c r="DC19" s="19"/>
      <c r="DD19" s="19"/>
      <c r="DE19" s="16"/>
      <c r="DF19" s="17"/>
      <c r="DG19" s="19"/>
      <c r="DH19" s="19"/>
      <c r="DI19" s="19"/>
      <c r="DJ19" s="16"/>
      <c r="DK19" s="17"/>
      <c r="DL19" s="19"/>
      <c r="DM19" s="19"/>
      <c r="DN19" s="19"/>
      <c r="DO19" s="16"/>
      <c r="DP19" s="17"/>
      <c r="DQ19" s="19"/>
      <c r="DR19" s="19"/>
      <c r="DS19" s="19"/>
      <c r="DT19" s="16"/>
      <c r="DU19" s="17"/>
      <c r="DV19" s="17"/>
      <c r="DW19" s="17"/>
      <c r="DX19" s="17"/>
      <c r="DY19" s="16"/>
      <c r="DZ19" s="18"/>
      <c r="EA19" s="18"/>
      <c r="EB19" s="18"/>
      <c r="EC19" s="18"/>
      <c r="ED19" s="16"/>
      <c r="EE19" s="17"/>
      <c r="EF19" s="19"/>
      <c r="EG19" s="19"/>
      <c r="EH19" s="19"/>
      <c r="EI19" s="16"/>
      <c r="EJ19" s="17"/>
      <c r="EK19" s="19"/>
      <c r="EL19" s="19"/>
      <c r="EM19" s="19"/>
      <c r="EN19" s="16"/>
      <c r="EO19" s="17"/>
      <c r="EP19" s="19"/>
      <c r="EQ19" s="19"/>
      <c r="ER19" s="19"/>
      <c r="ES19" s="16"/>
      <c r="ET19" s="17"/>
      <c r="EU19" s="19"/>
      <c r="EV19" s="19"/>
      <c r="EW19" s="19"/>
      <c r="EX19" s="16"/>
      <c r="EY19" s="17"/>
      <c r="EZ19" s="19"/>
      <c r="FA19" s="19"/>
      <c r="FB19" s="19"/>
      <c r="FC19" s="16"/>
      <c r="FD19" s="17"/>
      <c r="FE19" s="19"/>
      <c r="FF19" s="19"/>
      <c r="FG19" s="19"/>
      <c r="FH19" s="16"/>
      <c r="FI19" s="17"/>
      <c r="FJ19" s="19"/>
      <c r="FK19" s="19"/>
      <c r="FL19" s="19"/>
      <c r="FM19" s="16"/>
      <c r="FN19" s="17"/>
      <c r="FO19" s="19"/>
      <c r="FP19" s="19"/>
      <c r="FQ19" s="19"/>
      <c r="FR19" s="16"/>
      <c r="FS19" s="17"/>
      <c r="FT19" s="19"/>
      <c r="FU19" s="19"/>
      <c r="FV19" s="19"/>
      <c r="FW19" s="16"/>
      <c r="FX19" s="17"/>
      <c r="FY19" s="19"/>
      <c r="FZ19" s="19"/>
      <c r="GA19" s="19"/>
      <c r="GB19" s="16"/>
      <c r="GC19" s="17"/>
      <c r="GD19" s="19"/>
      <c r="GE19" s="19"/>
      <c r="GF19" s="19"/>
      <c r="GG19" s="16"/>
      <c r="GH19" s="17"/>
      <c r="GI19" s="19"/>
      <c r="GJ19" s="19"/>
      <c r="GK19" s="19"/>
      <c r="GL19" s="16"/>
      <c r="GM19" s="17"/>
      <c r="GN19" s="19"/>
      <c r="GO19" s="19"/>
      <c r="GP19" s="19"/>
      <c r="GQ19" s="16"/>
      <c r="GR19" s="17"/>
      <c r="GS19" s="19"/>
      <c r="GT19" s="19"/>
      <c r="GU19" s="19"/>
      <c r="GV19" s="16"/>
      <c r="GW19" s="17"/>
      <c r="GX19" s="19"/>
      <c r="GY19" s="19"/>
      <c r="GZ19" s="19"/>
      <c r="HA19" s="16"/>
      <c r="HB19" s="17"/>
      <c r="HC19" s="19"/>
      <c r="HD19" s="19"/>
      <c r="HE19" s="19"/>
      <c r="HF19" s="16"/>
      <c r="HG19" s="17"/>
      <c r="HH19" s="19"/>
      <c r="HI19" s="19"/>
      <c r="HJ19" s="19"/>
      <c r="HK19" s="16"/>
      <c r="HL19" s="17"/>
      <c r="HM19" s="19"/>
      <c r="HN19" s="19"/>
      <c r="HO19" s="19"/>
      <c r="HP19" s="177"/>
    </row>
    <row r="20" spans="1:226" ht="9" x14ac:dyDescent="0.15">
      <c r="A20" s="175"/>
      <c r="B20" s="156" t="str">
        <f>Planilha!D18</f>
        <v>INSTALAÇÕES PROVISÓRIAS</v>
      </c>
      <c r="C20" s="178"/>
      <c r="D20" s="7"/>
      <c r="E20" s="6">
        <v>5955.87</v>
      </c>
      <c r="F20" s="6"/>
      <c r="G20" s="6"/>
      <c r="H20" s="6"/>
      <c r="I20" s="7"/>
      <c r="J20" s="6">
        <v>19056.39</v>
      </c>
      <c r="K20" s="6"/>
      <c r="L20" s="6"/>
      <c r="M20" s="6"/>
      <c r="N20" s="7"/>
      <c r="O20" s="6">
        <v>13580.82</v>
      </c>
      <c r="P20" s="6"/>
      <c r="Q20" s="6"/>
      <c r="R20" s="6"/>
      <c r="S20" s="7"/>
      <c r="T20" s="6">
        <v>13580.82</v>
      </c>
      <c r="U20" s="6"/>
      <c r="V20" s="6"/>
      <c r="W20" s="6"/>
      <c r="X20" s="7"/>
      <c r="Y20" s="6">
        <v>13580.82</v>
      </c>
      <c r="Z20" s="6"/>
      <c r="AA20" s="6"/>
      <c r="AB20" s="6"/>
      <c r="AC20" s="7"/>
      <c r="AD20" s="6">
        <v>13580.82</v>
      </c>
      <c r="AE20" s="6"/>
      <c r="AF20" s="6"/>
      <c r="AG20" s="6"/>
      <c r="AH20" s="7"/>
      <c r="AI20" s="6">
        <v>13580.82</v>
      </c>
      <c r="AJ20" s="6"/>
      <c r="AK20" s="6"/>
      <c r="AL20" s="6"/>
      <c r="AM20" s="7"/>
      <c r="AN20" s="6">
        <v>13580.82</v>
      </c>
      <c r="AO20" s="6"/>
      <c r="AP20" s="6"/>
      <c r="AQ20" s="6"/>
      <c r="AR20" s="7"/>
      <c r="AS20" s="6">
        <v>13580.82</v>
      </c>
      <c r="AT20" s="6"/>
      <c r="AU20" s="6"/>
      <c r="AV20" s="6"/>
      <c r="AW20" s="7"/>
      <c r="AX20" s="6">
        <f>Planilha!$I$23*Cronograma!AW21</f>
        <v>0</v>
      </c>
      <c r="AY20" s="6"/>
      <c r="AZ20" s="6"/>
      <c r="BA20" s="6"/>
      <c r="BB20" s="7"/>
      <c r="BC20" s="6">
        <f>Planilha!$I$23*Cronograma!BB21</f>
        <v>0</v>
      </c>
      <c r="BD20" s="6"/>
      <c r="BE20" s="6"/>
      <c r="BF20" s="6"/>
      <c r="BG20" s="7"/>
      <c r="BH20" s="6">
        <f>Planilha!$I$23*Cronograma!BG21</f>
        <v>0</v>
      </c>
      <c r="BI20" s="6"/>
      <c r="BJ20" s="6"/>
      <c r="BK20" s="6"/>
      <c r="BL20" s="7"/>
      <c r="BM20" s="6">
        <f>Planilha!$I$23*Cronograma!BL21</f>
        <v>0</v>
      </c>
      <c r="BN20" s="6"/>
      <c r="BO20" s="6"/>
      <c r="BP20" s="6"/>
      <c r="BQ20" s="7"/>
      <c r="BR20" s="6">
        <f>Planilha!$I$23*Cronograma!BQ21</f>
        <v>0</v>
      </c>
      <c r="BS20" s="6"/>
      <c r="BT20" s="6"/>
      <c r="BU20" s="6"/>
      <c r="BV20" s="7"/>
      <c r="BW20" s="6">
        <f>Planilha!$I$23*Cronograma!BV21</f>
        <v>0</v>
      </c>
      <c r="BX20" s="6"/>
      <c r="BY20" s="6"/>
      <c r="BZ20" s="6"/>
      <c r="CA20" s="7"/>
      <c r="CB20" s="6">
        <f>Planilha!$I$23*Cronograma!CA21</f>
        <v>0</v>
      </c>
      <c r="CC20" s="6"/>
      <c r="CD20" s="6"/>
      <c r="CE20" s="6"/>
      <c r="CF20" s="7"/>
      <c r="CG20" s="6">
        <f>Planilha!$I$23*Cronograma!CF21</f>
        <v>0</v>
      </c>
      <c r="CH20" s="6"/>
      <c r="CI20" s="6"/>
      <c r="CJ20" s="6"/>
      <c r="CK20" s="7"/>
      <c r="CL20" s="6">
        <f>Planilha!$I$23*Cronograma!CK21</f>
        <v>0</v>
      </c>
      <c r="CM20" s="6"/>
      <c r="CN20" s="6"/>
      <c r="CO20" s="6"/>
      <c r="CP20" s="7"/>
      <c r="CQ20" s="6">
        <f>Planilha!$I$23*Cronograma!CP21</f>
        <v>0</v>
      </c>
      <c r="CR20" s="6"/>
      <c r="CS20" s="6"/>
      <c r="CT20" s="6"/>
      <c r="CU20" s="7"/>
      <c r="CV20" s="6">
        <f>Planilha!$I$23*Cronograma!CU21</f>
        <v>0</v>
      </c>
      <c r="CW20" s="6"/>
      <c r="CX20" s="6"/>
      <c r="CY20" s="6"/>
      <c r="CZ20" s="7"/>
      <c r="DA20" s="6">
        <f>Planilha!$I$23*Cronograma!CZ21</f>
        <v>0</v>
      </c>
      <c r="DB20" s="6"/>
      <c r="DC20" s="6"/>
      <c r="DD20" s="6"/>
      <c r="DE20" s="7"/>
      <c r="DF20" s="6">
        <f>Planilha!$I$23*Cronograma!DE21</f>
        <v>0</v>
      </c>
      <c r="DG20" s="6"/>
      <c r="DH20" s="6"/>
      <c r="DI20" s="6"/>
      <c r="DJ20" s="7"/>
      <c r="DK20" s="6">
        <f>Planilha!$I$23*Cronograma!DJ21</f>
        <v>0</v>
      </c>
      <c r="DL20" s="6"/>
      <c r="DM20" s="6"/>
      <c r="DN20" s="6"/>
      <c r="DO20" s="7"/>
      <c r="DP20" s="6">
        <f>Planilha!$I$23*Cronograma!DO21</f>
        <v>0</v>
      </c>
      <c r="DQ20" s="6"/>
      <c r="DR20" s="6"/>
      <c r="DS20" s="6"/>
      <c r="DT20" s="7"/>
      <c r="DU20" s="6">
        <f>Planilha!$I$23*Cronograma!DT21</f>
        <v>0</v>
      </c>
      <c r="DV20" s="6"/>
      <c r="DW20" s="6"/>
      <c r="DX20" s="6"/>
      <c r="DY20" s="7"/>
      <c r="DZ20" s="6">
        <f>Planilha!$I$23*Cronograma!DY21</f>
        <v>0</v>
      </c>
      <c r="EA20" s="6"/>
      <c r="EB20" s="6"/>
      <c r="EC20" s="6"/>
      <c r="ED20" s="7"/>
      <c r="EE20" s="6">
        <f>Planilha!$I$23*Cronograma!ED21</f>
        <v>0</v>
      </c>
      <c r="EF20" s="6"/>
      <c r="EG20" s="6"/>
      <c r="EH20" s="6"/>
      <c r="EI20" s="7"/>
      <c r="EJ20" s="6">
        <f>Planilha!$I$23*Cronograma!EI21</f>
        <v>0</v>
      </c>
      <c r="EK20" s="6"/>
      <c r="EL20" s="6"/>
      <c r="EM20" s="6"/>
      <c r="EN20" s="7"/>
      <c r="EO20" s="6">
        <f>Planilha!$I$23*Cronograma!EN21</f>
        <v>0</v>
      </c>
      <c r="EP20" s="6"/>
      <c r="EQ20" s="6"/>
      <c r="ER20" s="6"/>
      <c r="ES20" s="7"/>
      <c r="ET20" s="6">
        <f>Planilha!$I$23*Cronograma!ES21</f>
        <v>0</v>
      </c>
      <c r="EU20" s="6"/>
      <c r="EV20" s="6"/>
      <c r="EW20" s="6"/>
      <c r="EX20" s="7"/>
      <c r="EY20" s="6">
        <f>Planilha!$I$23*Cronograma!EX21</f>
        <v>0</v>
      </c>
      <c r="EZ20" s="6"/>
      <c r="FA20" s="6"/>
      <c r="FB20" s="6"/>
      <c r="FC20" s="7"/>
      <c r="FD20" s="6">
        <f>Planilha!$I$23*Cronograma!FC21</f>
        <v>0</v>
      </c>
      <c r="FE20" s="6"/>
      <c r="FF20" s="6"/>
      <c r="FG20" s="6"/>
      <c r="FH20" s="7"/>
      <c r="FI20" s="6">
        <f>Planilha!$I$23*Cronograma!FH21</f>
        <v>0</v>
      </c>
      <c r="FJ20" s="6"/>
      <c r="FK20" s="6"/>
      <c r="FL20" s="6"/>
      <c r="FM20" s="7"/>
      <c r="FN20" s="6">
        <f>Planilha!$I$23*Cronograma!FM21</f>
        <v>0</v>
      </c>
      <c r="FO20" s="6"/>
      <c r="FP20" s="6"/>
      <c r="FQ20" s="6"/>
      <c r="FR20" s="7"/>
      <c r="FS20" s="6">
        <f>Planilha!$I$23*Cronograma!FR21</f>
        <v>0</v>
      </c>
      <c r="FT20" s="6"/>
      <c r="FU20" s="6"/>
      <c r="FV20" s="6"/>
      <c r="FW20" s="7"/>
      <c r="FX20" s="6">
        <f>Planilha!$I$23*Cronograma!FW21</f>
        <v>0</v>
      </c>
      <c r="FY20" s="6"/>
      <c r="FZ20" s="6"/>
      <c r="GA20" s="6"/>
      <c r="GB20" s="7"/>
      <c r="GC20" s="6">
        <f>Planilha!$I$23*Cronograma!GB21</f>
        <v>0</v>
      </c>
      <c r="GD20" s="6"/>
      <c r="GE20" s="6"/>
      <c r="GF20" s="6"/>
      <c r="GG20" s="7"/>
      <c r="GH20" s="6">
        <f>Planilha!$I$23*Cronograma!GG21</f>
        <v>0</v>
      </c>
      <c r="GI20" s="6"/>
      <c r="GJ20" s="6"/>
      <c r="GK20" s="6"/>
      <c r="GL20" s="7"/>
      <c r="GM20" s="6">
        <f>Planilha!$I$23*Cronograma!GL21</f>
        <v>0</v>
      </c>
      <c r="GN20" s="6"/>
      <c r="GO20" s="6"/>
      <c r="GP20" s="6"/>
      <c r="GQ20" s="7"/>
      <c r="GR20" s="6">
        <f>Planilha!$I$23*Cronograma!GQ21</f>
        <v>0</v>
      </c>
      <c r="GS20" s="6"/>
      <c r="GT20" s="6"/>
      <c r="GU20" s="6"/>
      <c r="GV20" s="7"/>
      <c r="GW20" s="6">
        <f>Planilha!$I$23*Cronograma!GV21</f>
        <v>0</v>
      </c>
      <c r="GX20" s="6"/>
      <c r="GY20" s="6"/>
      <c r="GZ20" s="6"/>
      <c r="HA20" s="7"/>
      <c r="HB20" s="6">
        <f>Planilha!$I$23*Cronograma!HA21</f>
        <v>0</v>
      </c>
      <c r="HC20" s="6"/>
      <c r="HD20" s="6"/>
      <c r="HE20" s="6"/>
      <c r="HF20" s="7"/>
      <c r="HG20" s="6">
        <f>Planilha!$I$23*Cronograma!HF21</f>
        <v>0</v>
      </c>
      <c r="HH20" s="6"/>
      <c r="HI20" s="6"/>
      <c r="HJ20" s="6"/>
      <c r="HK20" s="7"/>
      <c r="HL20" s="6">
        <f>Planilha!$I$23*Cronograma!HK21</f>
        <v>0</v>
      </c>
      <c r="HM20" s="6"/>
      <c r="HN20" s="6"/>
      <c r="HO20" s="6"/>
      <c r="HP20" s="179">
        <f>SUM(D20:HO20)</f>
        <v>120078</v>
      </c>
    </row>
    <row r="21" spans="1:226" ht="9" x14ac:dyDescent="0.15">
      <c r="A21" s="180"/>
      <c r="B21" s="181"/>
      <c r="C21" s="158"/>
      <c r="D21" s="146"/>
      <c r="E21" s="147"/>
      <c r="F21" s="147"/>
      <c r="G21" s="147"/>
      <c r="H21" s="147"/>
      <c r="I21" s="146"/>
      <c r="J21" s="147"/>
      <c r="K21" s="147"/>
      <c r="L21" s="147"/>
      <c r="M21" s="147"/>
      <c r="N21" s="146"/>
      <c r="O21" s="147"/>
      <c r="P21" s="147"/>
      <c r="Q21" s="147"/>
      <c r="R21" s="147"/>
      <c r="S21" s="146"/>
      <c r="T21" s="147"/>
      <c r="U21" s="147"/>
      <c r="V21" s="147"/>
      <c r="W21" s="147"/>
      <c r="X21" s="146"/>
      <c r="Y21" s="147"/>
      <c r="Z21" s="147"/>
      <c r="AA21" s="147"/>
      <c r="AB21" s="147"/>
      <c r="AC21" s="146"/>
      <c r="AD21" s="147"/>
      <c r="AE21" s="147"/>
      <c r="AF21" s="147"/>
      <c r="AG21" s="147"/>
      <c r="AH21" s="146"/>
      <c r="AI21" s="147"/>
      <c r="AJ21" s="147"/>
      <c r="AK21" s="147"/>
      <c r="AL21" s="147"/>
      <c r="AM21" s="146"/>
      <c r="AN21" s="147"/>
      <c r="AO21" s="147"/>
      <c r="AP21" s="147"/>
      <c r="AQ21" s="147"/>
      <c r="AR21" s="146"/>
      <c r="AS21" s="147"/>
      <c r="AT21" s="147"/>
      <c r="AU21" s="147"/>
      <c r="AV21" s="147"/>
      <c r="AW21" s="146"/>
      <c r="AX21" s="147"/>
      <c r="AY21" s="147"/>
      <c r="AZ21" s="147"/>
      <c r="BA21" s="147"/>
      <c r="BB21" s="146"/>
      <c r="BC21" s="147"/>
      <c r="BD21" s="147"/>
      <c r="BE21" s="147"/>
      <c r="BF21" s="147"/>
      <c r="BG21" s="146"/>
      <c r="BH21" s="147"/>
      <c r="BI21" s="147"/>
      <c r="BJ21" s="147"/>
      <c r="BK21" s="147"/>
      <c r="BL21" s="146"/>
      <c r="BM21" s="147"/>
      <c r="BN21" s="147"/>
      <c r="BO21" s="147"/>
      <c r="BP21" s="147"/>
      <c r="BQ21" s="146"/>
      <c r="BR21" s="147"/>
      <c r="BS21" s="147"/>
      <c r="BT21" s="147"/>
      <c r="BU21" s="147"/>
      <c r="BV21" s="146"/>
      <c r="BW21" s="147"/>
      <c r="BX21" s="147"/>
      <c r="BY21" s="147"/>
      <c r="BZ21" s="147"/>
      <c r="CA21" s="146"/>
      <c r="CB21" s="147"/>
      <c r="CC21" s="147"/>
      <c r="CD21" s="147"/>
      <c r="CE21" s="147"/>
      <c r="CF21" s="146"/>
      <c r="CG21" s="147"/>
      <c r="CH21" s="147"/>
      <c r="CI21" s="147"/>
      <c r="CJ21" s="147"/>
      <c r="CK21" s="146"/>
      <c r="CL21" s="147"/>
      <c r="CM21" s="147"/>
      <c r="CN21" s="147"/>
      <c r="CO21" s="147"/>
      <c r="CP21" s="146"/>
      <c r="CQ21" s="147"/>
      <c r="CR21" s="147"/>
      <c r="CS21" s="147"/>
      <c r="CT21" s="147"/>
      <c r="CU21" s="146"/>
      <c r="CV21" s="147"/>
      <c r="CW21" s="147"/>
      <c r="CX21" s="147"/>
      <c r="CY21" s="147"/>
      <c r="CZ21" s="146"/>
      <c r="DA21" s="147"/>
      <c r="DB21" s="147"/>
      <c r="DC21" s="147"/>
      <c r="DD21" s="147"/>
      <c r="DE21" s="146"/>
      <c r="DF21" s="147"/>
      <c r="DG21" s="147"/>
      <c r="DH21" s="147"/>
      <c r="DI21" s="147"/>
      <c r="DJ21" s="146"/>
      <c r="DK21" s="147"/>
      <c r="DL21" s="147"/>
      <c r="DM21" s="147"/>
      <c r="DN21" s="147"/>
      <c r="DO21" s="146"/>
      <c r="DP21" s="147"/>
      <c r="DQ21" s="147"/>
      <c r="DR21" s="147"/>
      <c r="DS21" s="147"/>
      <c r="DT21" s="146"/>
      <c r="DU21" s="147"/>
      <c r="DV21" s="147"/>
      <c r="DW21" s="147"/>
      <c r="DX21" s="147"/>
      <c r="DY21" s="146"/>
      <c r="DZ21" s="147"/>
      <c r="EA21" s="147"/>
      <c r="EB21" s="147"/>
      <c r="EC21" s="147"/>
      <c r="ED21" s="146"/>
      <c r="EE21" s="147"/>
      <c r="EF21" s="147"/>
      <c r="EG21" s="147"/>
      <c r="EH21" s="147"/>
      <c r="EI21" s="146"/>
      <c r="EJ21" s="147"/>
      <c r="EK21" s="147"/>
      <c r="EL21" s="147"/>
      <c r="EM21" s="147"/>
      <c r="EN21" s="146"/>
      <c r="EO21" s="147"/>
      <c r="EP21" s="147"/>
      <c r="EQ21" s="147"/>
      <c r="ER21" s="147"/>
      <c r="ES21" s="146"/>
      <c r="ET21" s="147"/>
      <c r="EU21" s="147"/>
      <c r="EV21" s="147"/>
      <c r="EW21" s="147"/>
      <c r="EX21" s="146"/>
      <c r="EY21" s="147"/>
      <c r="EZ21" s="147"/>
      <c r="FA21" s="147"/>
      <c r="FB21" s="147"/>
      <c r="FC21" s="146"/>
      <c r="FD21" s="147"/>
      <c r="FE21" s="147"/>
      <c r="FF21" s="147"/>
      <c r="FG21" s="147"/>
      <c r="FH21" s="146"/>
      <c r="FI21" s="147"/>
      <c r="FJ21" s="147"/>
      <c r="FK21" s="147"/>
      <c r="FL21" s="147"/>
      <c r="FM21" s="146"/>
      <c r="FN21" s="147"/>
      <c r="FO21" s="147"/>
      <c r="FP21" s="147"/>
      <c r="FQ21" s="147"/>
      <c r="FR21" s="146"/>
      <c r="FS21" s="147"/>
      <c r="FT21" s="147"/>
      <c r="FU21" s="147"/>
      <c r="FV21" s="147"/>
      <c r="FW21" s="146"/>
      <c r="FX21" s="147"/>
      <c r="FY21" s="147"/>
      <c r="FZ21" s="147"/>
      <c r="GA21" s="147"/>
      <c r="GB21" s="146"/>
      <c r="GC21" s="147"/>
      <c r="GD21" s="147"/>
      <c r="GE21" s="147"/>
      <c r="GF21" s="147"/>
      <c r="GG21" s="146"/>
      <c r="GH21" s="147"/>
      <c r="GI21" s="147"/>
      <c r="GJ21" s="147"/>
      <c r="GK21" s="147"/>
      <c r="GL21" s="146"/>
      <c r="GM21" s="147"/>
      <c r="GN21" s="147"/>
      <c r="GO21" s="147"/>
      <c r="GP21" s="147"/>
      <c r="GQ21" s="146"/>
      <c r="GR21" s="147"/>
      <c r="GS21" s="147"/>
      <c r="GT21" s="147"/>
      <c r="GU21" s="147"/>
      <c r="GV21" s="146"/>
      <c r="GW21" s="147"/>
      <c r="GX21" s="147"/>
      <c r="GY21" s="147"/>
      <c r="GZ21" s="147"/>
      <c r="HA21" s="146"/>
      <c r="HB21" s="147"/>
      <c r="HC21" s="147"/>
      <c r="HD21" s="147"/>
      <c r="HE21" s="147"/>
      <c r="HF21" s="146"/>
      <c r="HG21" s="147"/>
      <c r="HH21" s="147"/>
      <c r="HI21" s="147"/>
      <c r="HJ21" s="147"/>
      <c r="HK21" s="146"/>
      <c r="HL21" s="147"/>
      <c r="HM21" s="147"/>
      <c r="HN21" s="147"/>
      <c r="HO21" s="147"/>
      <c r="HP21" s="21" t="str">
        <f>IF(Planilha!I23&lt;&gt;HP20,"VERIFIQUE","")</f>
        <v/>
      </c>
    </row>
    <row r="22" spans="1:226" ht="9" customHeight="1" x14ac:dyDescent="0.15">
      <c r="A22" s="175" t="str">
        <f>Planilha!C25</f>
        <v>02</v>
      </c>
      <c r="B22" s="156"/>
      <c r="C22" s="182"/>
      <c r="D22" s="448"/>
      <c r="E22" s="449"/>
      <c r="F22" s="449"/>
      <c r="G22" s="449"/>
      <c r="H22" s="449"/>
      <c r="I22" s="16"/>
      <c r="J22" s="17"/>
      <c r="K22" s="18"/>
      <c r="L22" s="18"/>
      <c r="M22" s="18"/>
      <c r="N22" s="16"/>
      <c r="O22" s="17"/>
      <c r="P22" s="19"/>
      <c r="Q22" s="19"/>
      <c r="R22" s="19"/>
      <c r="S22" s="16"/>
      <c r="T22" s="17"/>
      <c r="U22" s="19"/>
      <c r="V22" s="19"/>
      <c r="W22" s="19"/>
      <c r="X22" s="16"/>
      <c r="Y22" s="17"/>
      <c r="Z22" s="19"/>
      <c r="AA22" s="19"/>
      <c r="AB22" s="19"/>
      <c r="AC22" s="16"/>
      <c r="AD22" s="17"/>
      <c r="AE22" s="19"/>
      <c r="AF22" s="19"/>
      <c r="AG22" s="19"/>
      <c r="AH22" s="16"/>
      <c r="AI22" s="17"/>
      <c r="AJ22" s="19"/>
      <c r="AK22" s="19"/>
      <c r="AL22" s="19"/>
      <c r="AM22" s="16"/>
      <c r="AN22" s="17"/>
      <c r="AO22" s="19"/>
      <c r="AP22" s="19"/>
      <c r="AQ22" s="19"/>
      <c r="AR22" s="16"/>
      <c r="AS22" s="17"/>
      <c r="AT22" s="19"/>
      <c r="AU22" s="19"/>
      <c r="AV22" s="19"/>
      <c r="AW22" s="16"/>
      <c r="AX22" s="17"/>
      <c r="AY22" s="19"/>
      <c r="AZ22" s="19"/>
      <c r="BA22" s="19"/>
      <c r="BB22" s="16"/>
      <c r="BC22" s="17"/>
      <c r="BD22" s="19"/>
      <c r="BE22" s="19"/>
      <c r="BF22" s="19"/>
      <c r="BG22" s="16"/>
      <c r="BH22" s="17"/>
      <c r="BI22" s="19"/>
      <c r="BJ22" s="19"/>
      <c r="BK22" s="19"/>
      <c r="BL22" s="16"/>
      <c r="BM22" s="17"/>
      <c r="BN22" s="19"/>
      <c r="BO22" s="19"/>
      <c r="BP22" s="19"/>
      <c r="BQ22" s="16"/>
      <c r="BR22" s="17"/>
      <c r="BS22" s="19"/>
      <c r="BT22" s="19"/>
      <c r="BU22" s="19"/>
      <c r="BV22" s="16"/>
      <c r="BW22" s="17"/>
      <c r="BX22" s="19"/>
      <c r="BY22" s="19"/>
      <c r="BZ22" s="19"/>
      <c r="CA22" s="16"/>
      <c r="CB22" s="17"/>
      <c r="CC22" s="19"/>
      <c r="CD22" s="19"/>
      <c r="CE22" s="19"/>
      <c r="CF22" s="16"/>
      <c r="CG22" s="17"/>
      <c r="CH22" s="19"/>
      <c r="CI22" s="19"/>
      <c r="CJ22" s="19"/>
      <c r="CK22" s="16"/>
      <c r="CL22" s="17"/>
      <c r="CM22" s="19"/>
      <c r="CN22" s="19"/>
      <c r="CO22" s="19"/>
      <c r="CP22" s="16"/>
      <c r="CQ22" s="17"/>
      <c r="CR22" s="19"/>
      <c r="CS22" s="19"/>
      <c r="CT22" s="19"/>
      <c r="CU22" s="16"/>
      <c r="CV22" s="17"/>
      <c r="CW22" s="19"/>
      <c r="CX22" s="19"/>
      <c r="CY22" s="19"/>
      <c r="CZ22" s="16"/>
      <c r="DA22" s="17"/>
      <c r="DB22" s="19"/>
      <c r="DC22" s="19"/>
      <c r="DD22" s="19"/>
      <c r="DE22" s="16"/>
      <c r="DF22" s="17"/>
      <c r="DG22" s="19"/>
      <c r="DH22" s="19"/>
      <c r="DI22" s="19"/>
      <c r="DJ22" s="16"/>
      <c r="DK22" s="17"/>
      <c r="DL22" s="19"/>
      <c r="DM22" s="19"/>
      <c r="DN22" s="19"/>
      <c r="DO22" s="16"/>
      <c r="DP22" s="17"/>
      <c r="DQ22" s="19"/>
      <c r="DR22" s="19"/>
      <c r="DS22" s="19"/>
      <c r="DT22" s="16"/>
      <c r="DU22" s="17"/>
      <c r="DV22" s="17"/>
      <c r="DW22" s="17"/>
      <c r="DX22" s="17"/>
      <c r="DY22" s="16"/>
      <c r="DZ22" s="17"/>
      <c r="EA22" s="18"/>
      <c r="EB22" s="18"/>
      <c r="EC22" s="18"/>
      <c r="ED22" s="16"/>
      <c r="EE22" s="17"/>
      <c r="EF22" s="19"/>
      <c r="EG22" s="19"/>
      <c r="EH22" s="19"/>
      <c r="EI22" s="16"/>
      <c r="EJ22" s="17"/>
      <c r="EK22" s="19"/>
      <c r="EL22" s="19"/>
      <c r="EM22" s="19"/>
      <c r="EN22" s="16"/>
      <c r="EO22" s="17"/>
      <c r="EP22" s="19"/>
      <c r="EQ22" s="19"/>
      <c r="ER22" s="19"/>
      <c r="ES22" s="16"/>
      <c r="ET22" s="17"/>
      <c r="EU22" s="19"/>
      <c r="EV22" s="19"/>
      <c r="EW22" s="19"/>
      <c r="EX22" s="16"/>
      <c r="EY22" s="17"/>
      <c r="EZ22" s="19"/>
      <c r="FA22" s="19"/>
      <c r="FB22" s="19"/>
      <c r="FC22" s="16"/>
      <c r="FD22" s="17"/>
      <c r="FE22" s="19"/>
      <c r="FF22" s="19"/>
      <c r="FG22" s="19"/>
      <c r="FH22" s="16"/>
      <c r="FI22" s="17"/>
      <c r="FJ22" s="19"/>
      <c r="FK22" s="19"/>
      <c r="FL22" s="19"/>
      <c r="FM22" s="16"/>
      <c r="FN22" s="17"/>
      <c r="FO22" s="19"/>
      <c r="FP22" s="19"/>
      <c r="FQ22" s="19"/>
      <c r="FR22" s="16"/>
      <c r="FS22" s="17"/>
      <c r="FT22" s="19"/>
      <c r="FU22" s="19"/>
      <c r="FV22" s="19"/>
      <c r="FW22" s="16"/>
      <c r="FX22" s="17"/>
      <c r="FY22" s="19"/>
      <c r="FZ22" s="19"/>
      <c r="GA22" s="19"/>
      <c r="GB22" s="16"/>
      <c r="GC22" s="17"/>
      <c r="GD22" s="19"/>
      <c r="GE22" s="19"/>
      <c r="GF22" s="19"/>
      <c r="GG22" s="16"/>
      <c r="GH22" s="17"/>
      <c r="GI22" s="19"/>
      <c r="GJ22" s="19"/>
      <c r="GK22" s="19"/>
      <c r="GL22" s="16"/>
      <c r="GM22" s="17"/>
      <c r="GN22" s="19"/>
      <c r="GO22" s="19"/>
      <c r="GP22" s="19"/>
      <c r="GQ22" s="16"/>
      <c r="GR22" s="17"/>
      <c r="GS22" s="19"/>
      <c r="GT22" s="19"/>
      <c r="GU22" s="19"/>
      <c r="GV22" s="16"/>
      <c r="GW22" s="17"/>
      <c r="GX22" s="19"/>
      <c r="GY22" s="19"/>
      <c r="GZ22" s="19"/>
      <c r="HA22" s="16"/>
      <c r="HB22" s="17"/>
      <c r="HC22" s="19"/>
      <c r="HD22" s="19"/>
      <c r="HE22" s="19"/>
      <c r="HF22" s="16"/>
      <c r="HG22" s="17"/>
      <c r="HH22" s="19"/>
      <c r="HI22" s="19"/>
      <c r="HJ22" s="19"/>
      <c r="HK22" s="16"/>
      <c r="HL22" s="17"/>
      <c r="HM22" s="19"/>
      <c r="HN22" s="19"/>
      <c r="HO22" s="19"/>
      <c r="HP22" s="177"/>
    </row>
    <row r="23" spans="1:226" ht="9" x14ac:dyDescent="0.15">
      <c r="A23" s="175"/>
      <c r="B23" s="156" t="str">
        <f>Planilha!D25</f>
        <v>CANTEIRO DE OBRAS</v>
      </c>
      <c r="C23" s="183"/>
      <c r="D23" s="7"/>
      <c r="E23" s="6">
        <v>203446.19</v>
      </c>
      <c r="F23" s="6"/>
      <c r="G23" s="6"/>
      <c r="H23" s="6"/>
      <c r="I23" s="7"/>
      <c r="J23" s="6">
        <f>Planilha!$I$38*Cronograma!I24</f>
        <v>0</v>
      </c>
      <c r="K23" s="6"/>
      <c r="L23" s="6"/>
      <c r="M23" s="6"/>
      <c r="N23" s="7"/>
      <c r="O23" s="6">
        <f>Planilha!$I$38*Cronograma!N24</f>
        <v>0</v>
      </c>
      <c r="P23" s="6"/>
      <c r="Q23" s="6"/>
      <c r="R23" s="6"/>
      <c r="S23" s="7"/>
      <c r="T23" s="6">
        <f>Planilha!$I$38*Cronograma!S24</f>
        <v>0</v>
      </c>
      <c r="U23" s="6"/>
      <c r="V23" s="6"/>
      <c r="W23" s="6"/>
      <c r="X23" s="7"/>
      <c r="Y23" s="6">
        <f>Planilha!$I$38*Cronograma!X24</f>
        <v>0</v>
      </c>
      <c r="Z23" s="6"/>
      <c r="AA23" s="6"/>
      <c r="AB23" s="6"/>
      <c r="AC23" s="7"/>
      <c r="AD23" s="6">
        <f>Planilha!$I$38*Cronograma!AC24</f>
        <v>0</v>
      </c>
      <c r="AE23" s="6"/>
      <c r="AF23" s="6"/>
      <c r="AG23" s="6"/>
      <c r="AH23" s="7"/>
      <c r="AI23" s="6">
        <f>Planilha!$I$38*Cronograma!AH24</f>
        <v>0</v>
      </c>
      <c r="AJ23" s="6"/>
      <c r="AK23" s="6"/>
      <c r="AL23" s="6"/>
      <c r="AM23" s="7"/>
      <c r="AN23" s="6">
        <f>Planilha!$I$38*Cronograma!AM24</f>
        <v>0</v>
      </c>
      <c r="AO23" s="6"/>
      <c r="AP23" s="6"/>
      <c r="AQ23" s="6"/>
      <c r="AR23" s="7"/>
      <c r="AS23" s="6">
        <f>Planilha!$I$38*Cronograma!AR24</f>
        <v>0</v>
      </c>
      <c r="AT23" s="6"/>
      <c r="AU23" s="6"/>
      <c r="AV23" s="6"/>
      <c r="AW23" s="7"/>
      <c r="AX23" s="6">
        <f>Planilha!$I$38*Cronograma!AW24</f>
        <v>0</v>
      </c>
      <c r="AY23" s="6"/>
      <c r="AZ23" s="6"/>
      <c r="BA23" s="6"/>
      <c r="BB23" s="7"/>
      <c r="BC23" s="6">
        <f>Planilha!$I$38*Cronograma!BB24</f>
        <v>0</v>
      </c>
      <c r="BD23" s="6"/>
      <c r="BE23" s="6"/>
      <c r="BF23" s="6"/>
      <c r="BG23" s="7"/>
      <c r="BH23" s="6">
        <f>Planilha!$I$38*Cronograma!BG24</f>
        <v>0</v>
      </c>
      <c r="BI23" s="6"/>
      <c r="BJ23" s="6"/>
      <c r="BK23" s="6"/>
      <c r="BL23" s="7"/>
      <c r="BM23" s="6">
        <f>Planilha!$I$38*Cronograma!BL24</f>
        <v>0</v>
      </c>
      <c r="BN23" s="6"/>
      <c r="BO23" s="6"/>
      <c r="BP23" s="6"/>
      <c r="BQ23" s="7"/>
      <c r="BR23" s="6">
        <f>Planilha!$I$38*Cronograma!BQ24</f>
        <v>0</v>
      </c>
      <c r="BS23" s="6"/>
      <c r="BT23" s="6"/>
      <c r="BU23" s="6"/>
      <c r="BV23" s="7"/>
      <c r="BW23" s="6">
        <f>Planilha!$I$38*Cronograma!BV24</f>
        <v>0</v>
      </c>
      <c r="BX23" s="6"/>
      <c r="BY23" s="6"/>
      <c r="BZ23" s="6"/>
      <c r="CA23" s="7"/>
      <c r="CB23" s="6">
        <f>Planilha!$I$38*Cronograma!CA24</f>
        <v>0</v>
      </c>
      <c r="CC23" s="6"/>
      <c r="CD23" s="6"/>
      <c r="CE23" s="6"/>
      <c r="CF23" s="7"/>
      <c r="CG23" s="6">
        <f>Planilha!$I$38*Cronograma!CF24</f>
        <v>0</v>
      </c>
      <c r="CH23" s="6"/>
      <c r="CI23" s="6"/>
      <c r="CJ23" s="6"/>
      <c r="CK23" s="7"/>
      <c r="CL23" s="6">
        <f>Planilha!$I$38*Cronograma!CK24</f>
        <v>0</v>
      </c>
      <c r="CM23" s="6"/>
      <c r="CN23" s="6"/>
      <c r="CO23" s="6"/>
      <c r="CP23" s="7"/>
      <c r="CQ23" s="6">
        <f>Planilha!$I$38*Cronograma!CP24</f>
        <v>0</v>
      </c>
      <c r="CR23" s="6"/>
      <c r="CS23" s="6"/>
      <c r="CT23" s="6"/>
      <c r="CU23" s="7"/>
      <c r="CV23" s="6">
        <f>Planilha!$I$38*Cronograma!CU24</f>
        <v>0</v>
      </c>
      <c r="CW23" s="6"/>
      <c r="CX23" s="6"/>
      <c r="CY23" s="6"/>
      <c r="CZ23" s="7"/>
      <c r="DA23" s="6">
        <f>Planilha!$I$38*Cronograma!CZ24</f>
        <v>0</v>
      </c>
      <c r="DB23" s="6"/>
      <c r="DC23" s="6"/>
      <c r="DD23" s="6"/>
      <c r="DE23" s="7"/>
      <c r="DF23" s="6">
        <f>Planilha!$I$38*Cronograma!DE24</f>
        <v>0</v>
      </c>
      <c r="DG23" s="6"/>
      <c r="DH23" s="6"/>
      <c r="DI23" s="6"/>
      <c r="DJ23" s="7"/>
      <c r="DK23" s="6">
        <f>Planilha!$I$38*Cronograma!DJ24</f>
        <v>0</v>
      </c>
      <c r="DL23" s="6"/>
      <c r="DM23" s="6"/>
      <c r="DN23" s="6"/>
      <c r="DO23" s="7"/>
      <c r="DP23" s="6">
        <f>Planilha!$I$38*Cronograma!DO24</f>
        <v>0</v>
      </c>
      <c r="DQ23" s="6"/>
      <c r="DR23" s="6"/>
      <c r="DS23" s="6"/>
      <c r="DT23" s="7"/>
      <c r="DU23" s="6">
        <f>Planilha!$I$38*Cronograma!DT24</f>
        <v>0</v>
      </c>
      <c r="DV23" s="6"/>
      <c r="DW23" s="6"/>
      <c r="DX23" s="6"/>
      <c r="DY23" s="7"/>
      <c r="DZ23" s="6">
        <f>Planilha!$I$38*Cronograma!DY24</f>
        <v>0</v>
      </c>
      <c r="EA23" s="6"/>
      <c r="EB23" s="6"/>
      <c r="EC23" s="6"/>
      <c r="ED23" s="7"/>
      <c r="EE23" s="6">
        <f>Planilha!$I$38*Cronograma!ED24</f>
        <v>0</v>
      </c>
      <c r="EF23" s="6"/>
      <c r="EG23" s="6"/>
      <c r="EH23" s="6"/>
      <c r="EI23" s="7"/>
      <c r="EJ23" s="6">
        <f>Planilha!$I$38*Cronograma!EI24</f>
        <v>0</v>
      </c>
      <c r="EK23" s="6"/>
      <c r="EL23" s="6"/>
      <c r="EM23" s="6"/>
      <c r="EN23" s="7"/>
      <c r="EO23" s="6">
        <f>Planilha!$I$38*Cronograma!EN24</f>
        <v>0</v>
      </c>
      <c r="EP23" s="6"/>
      <c r="EQ23" s="6"/>
      <c r="ER23" s="6"/>
      <c r="ES23" s="7"/>
      <c r="ET23" s="6">
        <f>Planilha!$I$38*Cronograma!ES24</f>
        <v>0</v>
      </c>
      <c r="EU23" s="6"/>
      <c r="EV23" s="6"/>
      <c r="EW23" s="6"/>
      <c r="EX23" s="7"/>
      <c r="EY23" s="6">
        <f>Planilha!$I$38*Cronograma!EX24</f>
        <v>0</v>
      </c>
      <c r="EZ23" s="6"/>
      <c r="FA23" s="6"/>
      <c r="FB23" s="6"/>
      <c r="FC23" s="7"/>
      <c r="FD23" s="6">
        <f>Planilha!$I$38*Cronograma!FC24</f>
        <v>0</v>
      </c>
      <c r="FE23" s="6"/>
      <c r="FF23" s="6"/>
      <c r="FG23" s="6"/>
      <c r="FH23" s="7"/>
      <c r="FI23" s="6">
        <f>Planilha!$I$38*Cronograma!FH24</f>
        <v>0</v>
      </c>
      <c r="FJ23" s="6"/>
      <c r="FK23" s="6"/>
      <c r="FL23" s="6"/>
      <c r="FM23" s="7"/>
      <c r="FN23" s="6">
        <f>Planilha!$I$38*Cronograma!FM24</f>
        <v>0</v>
      </c>
      <c r="FO23" s="6"/>
      <c r="FP23" s="6"/>
      <c r="FQ23" s="6"/>
      <c r="FR23" s="7"/>
      <c r="FS23" s="6">
        <f>Planilha!$I$38*Cronograma!FR24</f>
        <v>0</v>
      </c>
      <c r="FT23" s="6"/>
      <c r="FU23" s="6"/>
      <c r="FV23" s="6"/>
      <c r="FW23" s="7"/>
      <c r="FX23" s="6">
        <f>Planilha!$I$38*Cronograma!FW24</f>
        <v>0</v>
      </c>
      <c r="FY23" s="6"/>
      <c r="FZ23" s="6"/>
      <c r="GA23" s="6"/>
      <c r="GB23" s="7"/>
      <c r="GC23" s="6">
        <f>Planilha!$I$38*Cronograma!GB24</f>
        <v>0</v>
      </c>
      <c r="GD23" s="6"/>
      <c r="GE23" s="6"/>
      <c r="GF23" s="6"/>
      <c r="GG23" s="7"/>
      <c r="GH23" s="6">
        <f>Planilha!$I$38*Cronograma!GG24</f>
        <v>0</v>
      </c>
      <c r="GI23" s="6"/>
      <c r="GJ23" s="6"/>
      <c r="GK23" s="6"/>
      <c r="GL23" s="7"/>
      <c r="GM23" s="6">
        <f>Planilha!$I$38*Cronograma!GL24</f>
        <v>0</v>
      </c>
      <c r="GN23" s="6"/>
      <c r="GO23" s="6"/>
      <c r="GP23" s="6"/>
      <c r="GQ23" s="7"/>
      <c r="GR23" s="6">
        <f>Planilha!$I$38*Cronograma!GQ24</f>
        <v>0</v>
      </c>
      <c r="GS23" s="6"/>
      <c r="GT23" s="6"/>
      <c r="GU23" s="6"/>
      <c r="GV23" s="7"/>
      <c r="GW23" s="6">
        <f>Planilha!$I$38*Cronograma!GV24</f>
        <v>0</v>
      </c>
      <c r="GX23" s="6"/>
      <c r="GY23" s="6"/>
      <c r="GZ23" s="6"/>
      <c r="HA23" s="7"/>
      <c r="HB23" s="6">
        <f>Planilha!$I$38*Cronograma!HA24</f>
        <v>0</v>
      </c>
      <c r="HC23" s="6"/>
      <c r="HD23" s="6"/>
      <c r="HE23" s="6"/>
      <c r="HF23" s="7"/>
      <c r="HG23" s="6">
        <f>Planilha!$I$38*Cronograma!HF24</f>
        <v>0</v>
      </c>
      <c r="HH23" s="6"/>
      <c r="HI23" s="6"/>
      <c r="HJ23" s="6"/>
      <c r="HK23" s="7"/>
      <c r="HL23" s="6">
        <f>Planilha!$I$38*Cronograma!HK24</f>
        <v>0</v>
      </c>
      <c r="HM23" s="6"/>
      <c r="HN23" s="6"/>
      <c r="HO23" s="6"/>
      <c r="HP23" s="179">
        <f>SUM(D23:HO23)</f>
        <v>203446.19</v>
      </c>
    </row>
    <row r="24" spans="1:226" ht="9" x14ac:dyDescent="0.15">
      <c r="A24" s="180"/>
      <c r="B24" s="181"/>
      <c r="C24" s="184"/>
      <c r="D24" s="146"/>
      <c r="E24" s="147"/>
      <c r="F24" s="147"/>
      <c r="G24" s="147"/>
      <c r="H24" s="147"/>
      <c r="I24" s="146"/>
      <c r="J24" s="147"/>
      <c r="K24" s="147"/>
      <c r="L24" s="147"/>
      <c r="M24" s="147"/>
      <c r="N24" s="146"/>
      <c r="O24" s="147"/>
      <c r="P24" s="147"/>
      <c r="Q24" s="147"/>
      <c r="R24" s="147"/>
      <c r="S24" s="146"/>
      <c r="T24" s="147"/>
      <c r="U24" s="147"/>
      <c r="V24" s="147"/>
      <c r="W24" s="147"/>
      <c r="X24" s="146"/>
      <c r="Y24" s="147"/>
      <c r="Z24" s="147"/>
      <c r="AA24" s="147"/>
      <c r="AB24" s="147"/>
      <c r="AC24" s="146"/>
      <c r="AD24" s="147"/>
      <c r="AE24" s="147"/>
      <c r="AF24" s="147"/>
      <c r="AG24" s="147"/>
      <c r="AH24" s="146"/>
      <c r="AI24" s="147"/>
      <c r="AJ24" s="147"/>
      <c r="AK24" s="147"/>
      <c r="AL24" s="147"/>
      <c r="AM24" s="146"/>
      <c r="AN24" s="147"/>
      <c r="AO24" s="147"/>
      <c r="AP24" s="147"/>
      <c r="AQ24" s="147"/>
      <c r="AR24" s="146"/>
      <c r="AS24" s="147"/>
      <c r="AT24" s="147"/>
      <c r="AU24" s="147"/>
      <c r="AV24" s="147"/>
      <c r="AW24" s="146"/>
      <c r="AX24" s="147"/>
      <c r="AY24" s="147"/>
      <c r="AZ24" s="147"/>
      <c r="BA24" s="147"/>
      <c r="BB24" s="146"/>
      <c r="BC24" s="147"/>
      <c r="BD24" s="147"/>
      <c r="BE24" s="147"/>
      <c r="BF24" s="147"/>
      <c r="BG24" s="146"/>
      <c r="BH24" s="147"/>
      <c r="BI24" s="147"/>
      <c r="BJ24" s="147"/>
      <c r="BK24" s="147"/>
      <c r="BL24" s="146"/>
      <c r="BM24" s="147"/>
      <c r="BN24" s="147"/>
      <c r="BO24" s="147"/>
      <c r="BP24" s="147"/>
      <c r="BQ24" s="146"/>
      <c r="BR24" s="147"/>
      <c r="BS24" s="147"/>
      <c r="BT24" s="147"/>
      <c r="BU24" s="147"/>
      <c r="BV24" s="146"/>
      <c r="BW24" s="147"/>
      <c r="BX24" s="147"/>
      <c r="BY24" s="147"/>
      <c r="BZ24" s="147"/>
      <c r="CA24" s="146"/>
      <c r="CB24" s="147"/>
      <c r="CC24" s="147"/>
      <c r="CD24" s="147"/>
      <c r="CE24" s="147"/>
      <c r="CF24" s="146"/>
      <c r="CG24" s="147"/>
      <c r="CH24" s="147"/>
      <c r="CI24" s="147"/>
      <c r="CJ24" s="147"/>
      <c r="CK24" s="146"/>
      <c r="CL24" s="147"/>
      <c r="CM24" s="147"/>
      <c r="CN24" s="147"/>
      <c r="CO24" s="147"/>
      <c r="CP24" s="146"/>
      <c r="CQ24" s="147"/>
      <c r="CR24" s="147"/>
      <c r="CS24" s="147"/>
      <c r="CT24" s="147"/>
      <c r="CU24" s="146"/>
      <c r="CV24" s="147"/>
      <c r="CW24" s="147"/>
      <c r="CX24" s="147"/>
      <c r="CY24" s="147"/>
      <c r="CZ24" s="146"/>
      <c r="DA24" s="147"/>
      <c r="DB24" s="147"/>
      <c r="DC24" s="147"/>
      <c r="DD24" s="147"/>
      <c r="DE24" s="146"/>
      <c r="DF24" s="147"/>
      <c r="DG24" s="147"/>
      <c r="DH24" s="147"/>
      <c r="DI24" s="147"/>
      <c r="DJ24" s="146"/>
      <c r="DK24" s="147"/>
      <c r="DL24" s="147"/>
      <c r="DM24" s="147"/>
      <c r="DN24" s="147"/>
      <c r="DO24" s="146"/>
      <c r="DP24" s="147"/>
      <c r="DQ24" s="147"/>
      <c r="DR24" s="147"/>
      <c r="DS24" s="147"/>
      <c r="DT24" s="146"/>
      <c r="DU24" s="147"/>
      <c r="DV24" s="147"/>
      <c r="DW24" s="147"/>
      <c r="DX24" s="147"/>
      <c r="DY24" s="146"/>
      <c r="DZ24" s="147"/>
      <c r="EA24" s="147"/>
      <c r="EB24" s="147"/>
      <c r="EC24" s="147"/>
      <c r="ED24" s="146"/>
      <c r="EE24" s="147"/>
      <c r="EF24" s="147"/>
      <c r="EG24" s="147"/>
      <c r="EH24" s="147"/>
      <c r="EI24" s="146"/>
      <c r="EJ24" s="147"/>
      <c r="EK24" s="147"/>
      <c r="EL24" s="147"/>
      <c r="EM24" s="147"/>
      <c r="EN24" s="146"/>
      <c r="EO24" s="147"/>
      <c r="EP24" s="147"/>
      <c r="EQ24" s="147"/>
      <c r="ER24" s="147"/>
      <c r="ES24" s="146"/>
      <c r="ET24" s="147"/>
      <c r="EU24" s="147"/>
      <c r="EV24" s="147"/>
      <c r="EW24" s="147"/>
      <c r="EX24" s="146"/>
      <c r="EY24" s="147"/>
      <c r="EZ24" s="147"/>
      <c r="FA24" s="147"/>
      <c r="FB24" s="147"/>
      <c r="FC24" s="146"/>
      <c r="FD24" s="147"/>
      <c r="FE24" s="147"/>
      <c r="FF24" s="147"/>
      <c r="FG24" s="147"/>
      <c r="FH24" s="146"/>
      <c r="FI24" s="147"/>
      <c r="FJ24" s="147"/>
      <c r="FK24" s="147"/>
      <c r="FL24" s="147"/>
      <c r="FM24" s="146"/>
      <c r="FN24" s="147"/>
      <c r="FO24" s="147"/>
      <c r="FP24" s="147"/>
      <c r="FQ24" s="147"/>
      <c r="FR24" s="146"/>
      <c r="FS24" s="147"/>
      <c r="FT24" s="147"/>
      <c r="FU24" s="147"/>
      <c r="FV24" s="147"/>
      <c r="FW24" s="146"/>
      <c r="FX24" s="147"/>
      <c r="FY24" s="147"/>
      <c r="FZ24" s="147"/>
      <c r="GA24" s="147"/>
      <c r="GB24" s="146"/>
      <c r="GC24" s="147"/>
      <c r="GD24" s="147"/>
      <c r="GE24" s="147"/>
      <c r="GF24" s="147"/>
      <c r="GG24" s="146"/>
      <c r="GH24" s="147"/>
      <c r="GI24" s="147"/>
      <c r="GJ24" s="147"/>
      <c r="GK24" s="147"/>
      <c r="GL24" s="146"/>
      <c r="GM24" s="147"/>
      <c r="GN24" s="147"/>
      <c r="GO24" s="147"/>
      <c r="GP24" s="147"/>
      <c r="GQ24" s="146"/>
      <c r="GR24" s="147"/>
      <c r="GS24" s="147"/>
      <c r="GT24" s="147"/>
      <c r="GU24" s="147"/>
      <c r="GV24" s="146"/>
      <c r="GW24" s="147"/>
      <c r="GX24" s="147"/>
      <c r="GY24" s="147"/>
      <c r="GZ24" s="147"/>
      <c r="HA24" s="146"/>
      <c r="HB24" s="147"/>
      <c r="HC24" s="147"/>
      <c r="HD24" s="147"/>
      <c r="HE24" s="147"/>
      <c r="HF24" s="146"/>
      <c r="HG24" s="147"/>
      <c r="HH24" s="147"/>
      <c r="HI24" s="147"/>
      <c r="HJ24" s="147"/>
      <c r="HK24" s="146"/>
      <c r="HL24" s="147"/>
      <c r="HM24" s="147"/>
      <c r="HN24" s="147"/>
      <c r="HO24" s="147"/>
      <c r="HP24" s="21" t="str">
        <f>IF(Planilha!I38&lt;&gt;HP23,"VERIFIQUE","")</f>
        <v/>
      </c>
    </row>
    <row r="25" spans="1:226" ht="9" x14ac:dyDescent="0.15">
      <c r="A25" s="175" t="str">
        <f>Planilha!C40</f>
        <v>3</v>
      </c>
      <c r="B25" s="156"/>
      <c r="C25" s="182"/>
      <c r="D25" s="448"/>
      <c r="E25" s="449"/>
      <c r="F25" s="449"/>
      <c r="G25" s="449"/>
      <c r="H25" s="449"/>
      <c r="I25" s="448"/>
      <c r="J25" s="449"/>
      <c r="K25" s="450"/>
      <c r="L25" s="450"/>
      <c r="M25" s="450"/>
      <c r="N25" s="448"/>
      <c r="O25" s="449"/>
      <c r="P25" s="451"/>
      <c r="Q25" s="451"/>
      <c r="R25" s="451"/>
      <c r="S25" s="448"/>
      <c r="T25" s="449"/>
      <c r="U25" s="451"/>
      <c r="V25" s="451"/>
      <c r="W25" s="451"/>
      <c r="X25" s="448"/>
      <c r="Y25" s="449"/>
      <c r="Z25" s="451"/>
      <c r="AA25" s="451"/>
      <c r="AB25" s="451"/>
      <c r="AC25" s="448"/>
      <c r="AD25" s="449"/>
      <c r="AE25" s="451"/>
      <c r="AF25" s="451"/>
      <c r="AG25" s="451"/>
      <c r="AH25" s="448"/>
      <c r="AI25" s="449"/>
      <c r="AJ25" s="451"/>
      <c r="AK25" s="451"/>
      <c r="AL25" s="451"/>
      <c r="AM25" s="448"/>
      <c r="AN25" s="449"/>
      <c r="AO25" s="451"/>
      <c r="AP25" s="451"/>
      <c r="AQ25" s="451"/>
      <c r="AR25" s="448"/>
      <c r="AS25" s="449"/>
      <c r="AT25" s="451"/>
      <c r="AU25" s="451"/>
      <c r="AV25" s="451"/>
      <c r="AW25" s="16"/>
      <c r="AX25" s="17"/>
      <c r="AY25" s="19"/>
      <c r="AZ25" s="19"/>
      <c r="BA25" s="19"/>
      <c r="BB25" s="16"/>
      <c r="BC25" s="17"/>
      <c r="BD25" s="19"/>
      <c r="BE25" s="19"/>
      <c r="BF25" s="19"/>
      <c r="BG25" s="16"/>
      <c r="BH25" s="17"/>
      <c r="BI25" s="19"/>
      <c r="BJ25" s="19"/>
      <c r="BK25" s="19"/>
      <c r="BL25" s="16"/>
      <c r="BM25" s="17"/>
      <c r="BN25" s="19"/>
      <c r="BO25" s="19"/>
      <c r="BP25" s="19"/>
      <c r="BQ25" s="16"/>
      <c r="BR25" s="17"/>
      <c r="BS25" s="19"/>
      <c r="BT25" s="19"/>
      <c r="BU25" s="19"/>
      <c r="BV25" s="16"/>
      <c r="BW25" s="17"/>
      <c r="BX25" s="19"/>
      <c r="BY25" s="19"/>
      <c r="BZ25" s="19"/>
      <c r="CA25" s="16"/>
      <c r="CB25" s="17"/>
      <c r="CC25" s="19"/>
      <c r="CD25" s="19"/>
      <c r="CE25" s="19"/>
      <c r="CF25" s="16"/>
      <c r="CG25" s="17"/>
      <c r="CH25" s="19"/>
      <c r="CI25" s="19"/>
      <c r="CJ25" s="19"/>
      <c r="CK25" s="16"/>
      <c r="CL25" s="17"/>
      <c r="CM25" s="19"/>
      <c r="CN25" s="19"/>
      <c r="CO25" s="19"/>
      <c r="CP25" s="16"/>
      <c r="CQ25" s="17"/>
      <c r="CR25" s="19"/>
      <c r="CS25" s="19"/>
      <c r="CT25" s="19"/>
      <c r="CU25" s="16"/>
      <c r="CV25" s="17"/>
      <c r="CW25" s="19"/>
      <c r="CX25" s="19"/>
      <c r="CY25" s="19"/>
      <c r="CZ25" s="16"/>
      <c r="DA25" s="17"/>
      <c r="DB25" s="19"/>
      <c r="DC25" s="19"/>
      <c r="DD25" s="19"/>
      <c r="DE25" s="16"/>
      <c r="DF25" s="17"/>
      <c r="DG25" s="19"/>
      <c r="DH25" s="19"/>
      <c r="DI25" s="19"/>
      <c r="DJ25" s="16"/>
      <c r="DK25" s="17"/>
      <c r="DL25" s="19"/>
      <c r="DM25" s="19"/>
      <c r="DN25" s="19"/>
      <c r="DO25" s="16"/>
      <c r="DP25" s="17"/>
      <c r="DQ25" s="19"/>
      <c r="DR25" s="19"/>
      <c r="DS25" s="19"/>
      <c r="DT25" s="16"/>
      <c r="DU25" s="17"/>
      <c r="DV25" s="17"/>
      <c r="DW25" s="17"/>
      <c r="DX25" s="17"/>
      <c r="DY25" s="16"/>
      <c r="DZ25" s="17"/>
      <c r="EA25" s="18"/>
      <c r="EB25" s="18"/>
      <c r="EC25" s="18"/>
      <c r="ED25" s="16"/>
      <c r="EE25" s="17"/>
      <c r="EF25" s="19"/>
      <c r="EG25" s="19"/>
      <c r="EH25" s="19"/>
      <c r="EI25" s="16"/>
      <c r="EJ25" s="17"/>
      <c r="EK25" s="19"/>
      <c r="EL25" s="19"/>
      <c r="EM25" s="19"/>
      <c r="EN25" s="16"/>
      <c r="EO25" s="17"/>
      <c r="EP25" s="19"/>
      <c r="EQ25" s="19"/>
      <c r="ER25" s="19"/>
      <c r="ES25" s="16"/>
      <c r="ET25" s="17"/>
      <c r="EU25" s="19"/>
      <c r="EV25" s="19"/>
      <c r="EW25" s="19"/>
      <c r="EX25" s="16"/>
      <c r="EY25" s="17"/>
      <c r="EZ25" s="19"/>
      <c r="FA25" s="19"/>
      <c r="FB25" s="19"/>
      <c r="FC25" s="16"/>
      <c r="FD25" s="17"/>
      <c r="FE25" s="19"/>
      <c r="FF25" s="19"/>
      <c r="FG25" s="19"/>
      <c r="FH25" s="16"/>
      <c r="FI25" s="17"/>
      <c r="FJ25" s="19"/>
      <c r="FK25" s="19"/>
      <c r="FL25" s="19"/>
      <c r="FM25" s="16"/>
      <c r="FN25" s="17"/>
      <c r="FO25" s="19"/>
      <c r="FP25" s="19"/>
      <c r="FQ25" s="19"/>
      <c r="FR25" s="16"/>
      <c r="FS25" s="17"/>
      <c r="FT25" s="19"/>
      <c r="FU25" s="19"/>
      <c r="FV25" s="19"/>
      <c r="FW25" s="16"/>
      <c r="FX25" s="17"/>
      <c r="FY25" s="19"/>
      <c r="FZ25" s="19"/>
      <c r="GA25" s="19"/>
      <c r="GB25" s="16"/>
      <c r="GC25" s="17"/>
      <c r="GD25" s="19"/>
      <c r="GE25" s="19"/>
      <c r="GF25" s="19"/>
      <c r="GG25" s="16"/>
      <c r="GH25" s="17"/>
      <c r="GI25" s="19"/>
      <c r="GJ25" s="19"/>
      <c r="GK25" s="19"/>
      <c r="GL25" s="16"/>
      <c r="GM25" s="17"/>
      <c r="GN25" s="19"/>
      <c r="GO25" s="19"/>
      <c r="GP25" s="19"/>
      <c r="GQ25" s="16"/>
      <c r="GR25" s="17"/>
      <c r="GS25" s="19"/>
      <c r="GT25" s="19"/>
      <c r="GU25" s="19"/>
      <c r="GV25" s="16"/>
      <c r="GW25" s="17"/>
      <c r="GX25" s="19"/>
      <c r="GY25" s="19"/>
      <c r="GZ25" s="19"/>
      <c r="HA25" s="16"/>
      <c r="HB25" s="17"/>
      <c r="HC25" s="19"/>
      <c r="HD25" s="19"/>
      <c r="HE25" s="19"/>
      <c r="HF25" s="16"/>
      <c r="HG25" s="17"/>
      <c r="HH25" s="19"/>
      <c r="HI25" s="19"/>
      <c r="HJ25" s="19"/>
      <c r="HK25" s="16"/>
      <c r="HL25" s="17"/>
      <c r="HM25" s="19"/>
      <c r="HN25" s="19"/>
      <c r="HO25" s="19"/>
      <c r="HP25" s="177"/>
    </row>
    <row r="26" spans="1:226" ht="9" x14ac:dyDescent="0.15">
      <c r="A26" s="175"/>
      <c r="B26" s="158" t="str">
        <f>LEFT(Planilha!D40,23)</f>
        <v>ADMINISTRAÇÃO</v>
      </c>
      <c r="C26" s="178"/>
      <c r="D26" s="7"/>
      <c r="E26" s="6">
        <v>21722.14</v>
      </c>
      <c r="F26" s="6"/>
      <c r="G26" s="6"/>
      <c r="H26" s="6"/>
      <c r="I26" s="7"/>
      <c r="J26" s="6">
        <v>22552.69</v>
      </c>
      <c r="K26" s="6"/>
      <c r="L26" s="6"/>
      <c r="M26" s="6"/>
      <c r="N26" s="7"/>
      <c r="O26" s="6">
        <v>79285.820000000007</v>
      </c>
      <c r="P26" s="6"/>
      <c r="Q26" s="6"/>
      <c r="R26" s="6"/>
      <c r="S26" s="7"/>
      <c r="T26" s="6">
        <v>95513.54</v>
      </c>
      <c r="U26" s="6"/>
      <c r="V26" s="6"/>
      <c r="W26" s="6"/>
      <c r="X26" s="7"/>
      <c r="Y26" s="6">
        <v>148860.56</v>
      </c>
      <c r="Z26" s="6"/>
      <c r="AA26" s="6"/>
      <c r="AB26" s="6"/>
      <c r="AC26" s="7"/>
      <c r="AD26" s="6">
        <v>131546.74</v>
      </c>
      <c r="AE26" s="6"/>
      <c r="AF26" s="6"/>
      <c r="AG26" s="6"/>
      <c r="AH26" s="7"/>
      <c r="AI26" s="6">
        <v>65933.09</v>
      </c>
      <c r="AJ26" s="6"/>
      <c r="AK26" s="6"/>
      <c r="AL26" s="6"/>
      <c r="AM26" s="7"/>
      <c r="AN26" s="6">
        <v>44274.84</v>
      </c>
      <c r="AO26" s="6"/>
      <c r="AP26" s="6"/>
      <c r="AQ26" s="6"/>
      <c r="AR26" s="7"/>
      <c r="AS26" s="6">
        <v>29197.11</v>
      </c>
      <c r="AT26" s="6"/>
      <c r="AU26" s="6"/>
      <c r="AV26" s="6"/>
      <c r="AW26" s="7"/>
      <c r="AX26" s="6">
        <v>0</v>
      </c>
      <c r="AY26" s="6"/>
      <c r="AZ26" s="6"/>
      <c r="BA26" s="6"/>
      <c r="BB26" s="7"/>
      <c r="BC26" s="6">
        <v>0</v>
      </c>
      <c r="BD26" s="6"/>
      <c r="BE26" s="6"/>
      <c r="BF26" s="6"/>
      <c r="BG26" s="7"/>
      <c r="BH26" s="6">
        <v>0</v>
      </c>
      <c r="BI26" s="6"/>
      <c r="BJ26" s="6"/>
      <c r="BK26" s="6"/>
      <c r="BL26" s="7"/>
      <c r="BM26" s="6">
        <v>0</v>
      </c>
      <c r="BN26" s="6"/>
      <c r="BO26" s="6"/>
      <c r="BP26" s="6"/>
      <c r="BQ26" s="7"/>
      <c r="BR26" s="6">
        <v>0</v>
      </c>
      <c r="BS26" s="6"/>
      <c r="BT26" s="6"/>
      <c r="BU26" s="6"/>
      <c r="BV26" s="7"/>
      <c r="BW26" s="6">
        <v>0</v>
      </c>
      <c r="BX26" s="6"/>
      <c r="BY26" s="6"/>
      <c r="BZ26" s="6"/>
      <c r="CA26" s="7"/>
      <c r="CB26" s="6">
        <v>0</v>
      </c>
      <c r="CC26" s="6"/>
      <c r="CD26" s="6"/>
      <c r="CE26" s="6"/>
      <c r="CF26" s="7"/>
      <c r="CG26" s="6">
        <v>0</v>
      </c>
      <c r="CH26" s="6"/>
      <c r="CI26" s="6"/>
      <c r="CJ26" s="6"/>
      <c r="CK26" s="7"/>
      <c r="CL26" s="6">
        <v>0</v>
      </c>
      <c r="CM26" s="6"/>
      <c r="CN26" s="6"/>
      <c r="CO26" s="6"/>
      <c r="CP26" s="7"/>
      <c r="CQ26" s="6">
        <v>0</v>
      </c>
      <c r="CR26" s="6"/>
      <c r="CS26" s="6"/>
      <c r="CT26" s="6"/>
      <c r="CU26" s="7"/>
      <c r="CV26" s="6">
        <v>0</v>
      </c>
      <c r="CW26" s="6"/>
      <c r="CX26" s="6"/>
      <c r="CY26" s="6"/>
      <c r="CZ26" s="7"/>
      <c r="DA26" s="6">
        <v>0</v>
      </c>
      <c r="DB26" s="6"/>
      <c r="DC26" s="6"/>
      <c r="DD26" s="6"/>
      <c r="DE26" s="7"/>
      <c r="DF26" s="6">
        <v>0</v>
      </c>
      <c r="DG26" s="6"/>
      <c r="DH26" s="6"/>
      <c r="DI26" s="6"/>
      <c r="DJ26" s="7"/>
      <c r="DK26" s="6">
        <v>0</v>
      </c>
      <c r="DL26" s="6"/>
      <c r="DM26" s="6"/>
      <c r="DN26" s="6"/>
      <c r="DO26" s="7"/>
      <c r="DP26" s="6">
        <v>0</v>
      </c>
      <c r="DQ26" s="6"/>
      <c r="DR26" s="6"/>
      <c r="DS26" s="6"/>
      <c r="DT26" s="7"/>
      <c r="DU26" s="6">
        <v>0</v>
      </c>
      <c r="DV26" s="6"/>
      <c r="DW26" s="6"/>
      <c r="DX26" s="6"/>
      <c r="DY26" s="7"/>
      <c r="DZ26" s="6">
        <v>0</v>
      </c>
      <c r="EA26" s="6"/>
      <c r="EB26" s="6"/>
      <c r="EC26" s="6"/>
      <c r="ED26" s="7"/>
      <c r="EE26" s="6">
        <v>0</v>
      </c>
      <c r="EF26" s="6"/>
      <c r="EG26" s="6"/>
      <c r="EH26" s="6"/>
      <c r="EI26" s="7"/>
      <c r="EJ26" s="6">
        <v>0</v>
      </c>
      <c r="EK26" s="6"/>
      <c r="EL26" s="6"/>
      <c r="EM26" s="6"/>
      <c r="EN26" s="7"/>
      <c r="EO26" s="6">
        <v>0</v>
      </c>
      <c r="EP26" s="6"/>
      <c r="EQ26" s="6"/>
      <c r="ER26" s="6"/>
      <c r="ES26" s="7"/>
      <c r="ET26" s="6">
        <v>0</v>
      </c>
      <c r="EU26" s="6"/>
      <c r="EV26" s="6"/>
      <c r="EW26" s="6"/>
      <c r="EX26" s="7"/>
      <c r="EY26" s="6">
        <v>0</v>
      </c>
      <c r="EZ26" s="6"/>
      <c r="FA26" s="6"/>
      <c r="FB26" s="6"/>
      <c r="FC26" s="7"/>
      <c r="FD26" s="6">
        <v>0</v>
      </c>
      <c r="FE26" s="6"/>
      <c r="FF26" s="6"/>
      <c r="FG26" s="6"/>
      <c r="FH26" s="7"/>
      <c r="FI26" s="6">
        <v>0</v>
      </c>
      <c r="FJ26" s="6"/>
      <c r="FK26" s="6"/>
      <c r="FL26" s="6"/>
      <c r="FM26" s="7"/>
      <c r="FN26" s="6">
        <v>0</v>
      </c>
      <c r="FO26" s="6"/>
      <c r="FP26" s="6"/>
      <c r="FQ26" s="6"/>
      <c r="FR26" s="7"/>
      <c r="FS26" s="6">
        <v>0</v>
      </c>
      <c r="FT26" s="6"/>
      <c r="FU26" s="6"/>
      <c r="FV26" s="6"/>
      <c r="FW26" s="7"/>
      <c r="FX26" s="6">
        <v>0</v>
      </c>
      <c r="FY26" s="6"/>
      <c r="FZ26" s="6"/>
      <c r="GA26" s="6"/>
      <c r="GB26" s="7"/>
      <c r="GC26" s="6">
        <v>0</v>
      </c>
      <c r="GD26" s="6"/>
      <c r="GE26" s="6"/>
      <c r="GF26" s="6"/>
      <c r="GG26" s="7"/>
      <c r="GH26" s="6">
        <v>0</v>
      </c>
      <c r="GI26" s="6"/>
      <c r="GJ26" s="6"/>
      <c r="GK26" s="6"/>
      <c r="GL26" s="7"/>
      <c r="GM26" s="6">
        <v>0</v>
      </c>
      <c r="GN26" s="6"/>
      <c r="GO26" s="6"/>
      <c r="GP26" s="6"/>
      <c r="GQ26" s="7"/>
      <c r="GR26" s="6">
        <v>0</v>
      </c>
      <c r="GS26" s="6"/>
      <c r="GT26" s="6"/>
      <c r="GU26" s="6"/>
      <c r="GV26" s="7"/>
      <c r="GW26" s="6">
        <v>0</v>
      </c>
      <c r="GX26" s="6"/>
      <c r="GY26" s="6"/>
      <c r="GZ26" s="6"/>
      <c r="HA26" s="7"/>
      <c r="HB26" s="6">
        <v>0</v>
      </c>
      <c r="HC26" s="6"/>
      <c r="HD26" s="6"/>
      <c r="HE26" s="6"/>
      <c r="HF26" s="7"/>
      <c r="HG26" s="6">
        <v>0</v>
      </c>
      <c r="HH26" s="6"/>
      <c r="HI26" s="6"/>
      <c r="HJ26" s="6"/>
      <c r="HK26" s="7"/>
      <c r="HL26" s="6">
        <v>0</v>
      </c>
      <c r="HM26" s="6"/>
      <c r="HN26" s="6"/>
      <c r="HO26" s="6"/>
      <c r="HP26" s="179">
        <f>SUM(D26:HO26)</f>
        <v>638886.53</v>
      </c>
    </row>
    <row r="27" spans="1:226" s="371" customFormat="1" ht="9" x14ac:dyDescent="0.15">
      <c r="A27" s="436"/>
      <c r="B27" s="437"/>
      <c r="C27" s="438"/>
      <c r="D27" s="443">
        <f>D57</f>
        <v>4.9131759999999997E-2</v>
      </c>
      <c r="E27" s="444"/>
      <c r="F27" s="444"/>
      <c r="G27" s="444"/>
      <c r="H27" s="444"/>
      <c r="I27" s="443">
        <f>I57</f>
        <v>9.8919300000000002E-3</v>
      </c>
      <c r="J27" s="444"/>
      <c r="K27" s="444"/>
      <c r="L27" s="444"/>
      <c r="M27" s="444"/>
      <c r="N27" s="443">
        <f>N57</f>
        <v>0.12313672000000001</v>
      </c>
      <c r="O27" s="444"/>
      <c r="P27" s="444"/>
      <c r="Q27" s="444"/>
      <c r="R27" s="444"/>
      <c r="S27" s="443">
        <f>S57</f>
        <v>0.12224007000000001</v>
      </c>
      <c r="T27" s="444"/>
      <c r="U27" s="444"/>
      <c r="V27" s="444"/>
      <c r="W27" s="444"/>
      <c r="X27" s="443">
        <f>X57</f>
        <v>0.2106103</v>
      </c>
      <c r="Y27" s="444"/>
      <c r="Z27" s="444"/>
      <c r="AA27" s="444"/>
      <c r="AB27" s="444"/>
      <c r="AC27" s="443">
        <f>AC57</f>
        <v>0.19315228000000001</v>
      </c>
      <c r="AD27" s="444"/>
      <c r="AE27" s="444"/>
      <c r="AF27" s="444"/>
      <c r="AG27" s="444"/>
      <c r="AH27" s="443">
        <f>AH57</f>
        <v>0.14326705000000001</v>
      </c>
      <c r="AI27" s="444"/>
      <c r="AJ27" s="444"/>
      <c r="AK27" s="444"/>
      <c r="AL27" s="444"/>
      <c r="AM27" s="443">
        <f>AM57</f>
        <v>9.0353870000000003E-2</v>
      </c>
      <c r="AN27" s="444"/>
      <c r="AO27" s="444"/>
      <c r="AP27" s="444"/>
      <c r="AQ27" s="444"/>
      <c r="AR27" s="443">
        <f>AR57</f>
        <v>5.821602E-2</v>
      </c>
      <c r="AS27" s="444"/>
      <c r="AT27" s="444"/>
      <c r="AU27" s="444"/>
      <c r="AV27" s="444"/>
      <c r="AW27" s="443">
        <f>AW57</f>
        <v>0</v>
      </c>
      <c r="AX27" s="444"/>
      <c r="AY27" s="444"/>
      <c r="AZ27" s="444"/>
      <c r="BA27" s="444"/>
      <c r="BB27" s="443">
        <f>BB57</f>
        <v>0</v>
      </c>
      <c r="BC27" s="444"/>
      <c r="BD27" s="444"/>
      <c r="BE27" s="444"/>
      <c r="BF27" s="444"/>
      <c r="BG27" s="443">
        <f>BG57</f>
        <v>0</v>
      </c>
      <c r="BH27" s="444"/>
      <c r="BI27" s="444"/>
      <c r="BJ27" s="444"/>
      <c r="BK27" s="444"/>
      <c r="BL27" s="443">
        <f>BL57</f>
        <v>0</v>
      </c>
      <c r="BM27" s="444"/>
      <c r="BN27" s="444"/>
      <c r="BO27" s="444"/>
      <c r="BP27" s="444"/>
      <c r="BQ27" s="443">
        <f>BQ57</f>
        <v>0</v>
      </c>
      <c r="BR27" s="444"/>
      <c r="BS27" s="444"/>
      <c r="BT27" s="444"/>
      <c r="BU27" s="444"/>
      <c r="BV27" s="443">
        <f>BV57</f>
        <v>0</v>
      </c>
      <c r="BW27" s="444"/>
      <c r="BX27" s="444"/>
      <c r="BY27" s="444"/>
      <c r="BZ27" s="444"/>
      <c r="CA27" s="443">
        <f>CA57</f>
        <v>0</v>
      </c>
      <c r="CB27" s="444"/>
      <c r="CC27" s="444"/>
      <c r="CD27" s="444"/>
      <c r="CE27" s="444"/>
      <c r="CF27" s="443">
        <f>CF57</f>
        <v>0</v>
      </c>
      <c r="CG27" s="444"/>
      <c r="CH27" s="444"/>
      <c r="CI27" s="444"/>
      <c r="CJ27" s="444"/>
      <c r="CK27" s="443">
        <f>CK57</f>
        <v>0</v>
      </c>
      <c r="CL27" s="444"/>
      <c r="CM27" s="444"/>
      <c r="CN27" s="444"/>
      <c r="CO27" s="444"/>
      <c r="CP27" s="443">
        <f>CP57</f>
        <v>0</v>
      </c>
      <c r="CQ27" s="444"/>
      <c r="CR27" s="444"/>
      <c r="CS27" s="444"/>
      <c r="CT27" s="444"/>
      <c r="CU27" s="443">
        <f>CU57</f>
        <v>0</v>
      </c>
      <c r="CV27" s="444"/>
      <c r="CW27" s="444"/>
      <c r="CX27" s="444"/>
      <c r="CY27" s="444"/>
      <c r="CZ27" s="443">
        <f>CZ57</f>
        <v>0</v>
      </c>
      <c r="DA27" s="444"/>
      <c r="DB27" s="444"/>
      <c r="DC27" s="444"/>
      <c r="DD27" s="444"/>
      <c r="DE27" s="443">
        <f>DE57</f>
        <v>0</v>
      </c>
      <c r="DF27" s="444"/>
      <c r="DG27" s="444"/>
      <c r="DH27" s="444"/>
      <c r="DI27" s="444"/>
      <c r="DJ27" s="443">
        <f>DJ57</f>
        <v>0</v>
      </c>
      <c r="DK27" s="444"/>
      <c r="DL27" s="444"/>
      <c r="DM27" s="444"/>
      <c r="DN27" s="444"/>
      <c r="DO27" s="443">
        <f>DO57</f>
        <v>0</v>
      </c>
      <c r="DP27" s="444"/>
      <c r="DQ27" s="444"/>
      <c r="DR27" s="444"/>
      <c r="DS27" s="444"/>
      <c r="DT27" s="443">
        <f>DT57</f>
        <v>0</v>
      </c>
      <c r="DU27" s="444"/>
      <c r="DV27" s="444"/>
      <c r="DW27" s="444"/>
      <c r="DX27" s="444"/>
      <c r="DY27" s="443">
        <f>DY57</f>
        <v>0</v>
      </c>
      <c r="DZ27" s="444"/>
      <c r="EA27" s="444"/>
      <c r="EB27" s="444"/>
      <c r="EC27" s="444"/>
      <c r="ED27" s="443">
        <f>ED57</f>
        <v>0</v>
      </c>
      <c r="EE27" s="444"/>
      <c r="EF27" s="444"/>
      <c r="EG27" s="444"/>
      <c r="EH27" s="444"/>
      <c r="EI27" s="443">
        <f>EI57</f>
        <v>0</v>
      </c>
      <c r="EJ27" s="444"/>
      <c r="EK27" s="444"/>
      <c r="EL27" s="444"/>
      <c r="EM27" s="444"/>
      <c r="EN27" s="443">
        <f>EN57</f>
        <v>0</v>
      </c>
      <c r="EO27" s="444"/>
      <c r="EP27" s="444"/>
      <c r="EQ27" s="444"/>
      <c r="ER27" s="444"/>
      <c r="ES27" s="443">
        <f>ES57</f>
        <v>0</v>
      </c>
      <c r="ET27" s="444"/>
      <c r="EU27" s="444"/>
      <c r="EV27" s="444"/>
      <c r="EW27" s="444"/>
      <c r="EX27" s="443">
        <f>EX57</f>
        <v>0</v>
      </c>
      <c r="EY27" s="444"/>
      <c r="EZ27" s="444"/>
      <c r="FA27" s="444"/>
      <c r="FB27" s="444"/>
      <c r="FC27" s="443">
        <f>FC57</f>
        <v>0</v>
      </c>
      <c r="FD27" s="444"/>
      <c r="FE27" s="444"/>
      <c r="FF27" s="444"/>
      <c r="FG27" s="444"/>
      <c r="FH27" s="443">
        <f>FH57</f>
        <v>0</v>
      </c>
      <c r="FI27" s="444"/>
      <c r="FJ27" s="444"/>
      <c r="FK27" s="444"/>
      <c r="FL27" s="444"/>
      <c r="FM27" s="443">
        <f>FM57</f>
        <v>0</v>
      </c>
      <c r="FN27" s="444"/>
      <c r="FO27" s="444"/>
      <c r="FP27" s="444"/>
      <c r="FQ27" s="444"/>
      <c r="FR27" s="443">
        <f>FR57</f>
        <v>0</v>
      </c>
      <c r="FS27" s="444"/>
      <c r="FT27" s="444"/>
      <c r="FU27" s="444"/>
      <c r="FV27" s="444"/>
      <c r="FW27" s="443">
        <f>FW57</f>
        <v>0</v>
      </c>
      <c r="FX27" s="444"/>
      <c r="FY27" s="444"/>
      <c r="FZ27" s="444"/>
      <c r="GA27" s="444"/>
      <c r="GB27" s="443">
        <f>GB57</f>
        <v>0</v>
      </c>
      <c r="GC27" s="444"/>
      <c r="GD27" s="444"/>
      <c r="GE27" s="444"/>
      <c r="GF27" s="444"/>
      <c r="GG27" s="443">
        <f>GG57</f>
        <v>0</v>
      </c>
      <c r="GH27" s="444"/>
      <c r="GI27" s="444"/>
      <c r="GJ27" s="444"/>
      <c r="GK27" s="444"/>
      <c r="GL27" s="443">
        <f>GL57</f>
        <v>0</v>
      </c>
      <c r="GM27" s="444"/>
      <c r="GN27" s="444"/>
      <c r="GO27" s="444"/>
      <c r="GP27" s="444"/>
      <c r="GQ27" s="443">
        <f>GQ57</f>
        <v>0</v>
      </c>
      <c r="GR27" s="444"/>
      <c r="GS27" s="444"/>
      <c r="GT27" s="444"/>
      <c r="GU27" s="444"/>
      <c r="GV27" s="443">
        <f>GV57</f>
        <v>0</v>
      </c>
      <c r="GW27" s="444"/>
      <c r="GX27" s="444"/>
      <c r="GY27" s="444"/>
      <c r="GZ27" s="444"/>
      <c r="HA27" s="443">
        <f>HA57</f>
        <v>0</v>
      </c>
      <c r="HB27" s="444"/>
      <c r="HC27" s="444"/>
      <c r="HD27" s="444"/>
      <c r="HE27" s="444"/>
      <c r="HF27" s="443">
        <f>HF57</f>
        <v>0</v>
      </c>
      <c r="HG27" s="444"/>
      <c r="HH27" s="444"/>
      <c r="HI27" s="444"/>
      <c r="HJ27" s="444"/>
      <c r="HK27" s="443">
        <f>HK57</f>
        <v>0</v>
      </c>
      <c r="HL27" s="444"/>
      <c r="HM27" s="439"/>
      <c r="HN27" s="439"/>
      <c r="HO27" s="439"/>
      <c r="HP27" s="440" t="str">
        <f>IF(Planilha!I43&lt;&gt;HP26,"VERIFIQUE","")</f>
        <v/>
      </c>
    </row>
    <row r="28" spans="1:226" ht="9" x14ac:dyDescent="0.15">
      <c r="A28" s="175" t="str">
        <f>Planilha!C45</f>
        <v>4</v>
      </c>
      <c r="B28" s="156"/>
      <c r="C28" s="182"/>
      <c r="D28" s="16"/>
      <c r="E28" s="17"/>
      <c r="F28" s="17"/>
      <c r="G28" s="17"/>
      <c r="H28" s="17"/>
      <c r="I28" s="448"/>
      <c r="J28" s="449"/>
      <c r="K28" s="450"/>
      <c r="L28" s="450"/>
      <c r="M28" s="450"/>
      <c r="N28" s="448"/>
      <c r="O28" s="449"/>
      <c r="P28" s="451"/>
      <c r="Q28" s="451"/>
      <c r="R28" s="451"/>
      <c r="S28" s="448"/>
      <c r="T28" s="449"/>
      <c r="U28" s="451"/>
      <c r="V28" s="451"/>
      <c r="W28" s="451"/>
      <c r="X28" s="448"/>
      <c r="Y28" s="449"/>
      <c r="Z28" s="451"/>
      <c r="AA28" s="451"/>
      <c r="AB28" s="451"/>
      <c r="AC28" s="448"/>
      <c r="AD28" s="449"/>
      <c r="AE28" s="451"/>
      <c r="AF28" s="451"/>
      <c r="AG28" s="451"/>
      <c r="AH28" s="448"/>
      <c r="AI28" s="449"/>
      <c r="AJ28" s="451"/>
      <c r="AK28" s="451"/>
      <c r="AL28" s="451"/>
      <c r="AM28" s="16"/>
      <c r="AN28" s="17"/>
      <c r="AO28" s="19"/>
      <c r="AP28" s="19"/>
      <c r="AQ28" s="19"/>
      <c r="AR28" s="16"/>
      <c r="AS28" s="17"/>
      <c r="AT28" s="19"/>
      <c r="AU28" s="19"/>
      <c r="AV28" s="19"/>
      <c r="AW28" s="16"/>
      <c r="AX28" s="17"/>
      <c r="AY28" s="19"/>
      <c r="AZ28" s="19"/>
      <c r="BA28" s="19"/>
      <c r="BB28" s="16"/>
      <c r="BC28" s="17"/>
      <c r="BD28" s="19"/>
      <c r="BE28" s="19"/>
      <c r="BF28" s="19"/>
      <c r="BG28" s="16"/>
      <c r="BH28" s="17"/>
      <c r="BI28" s="19"/>
      <c r="BJ28" s="19"/>
      <c r="BK28" s="19"/>
      <c r="BL28" s="16"/>
      <c r="BM28" s="17"/>
      <c r="BN28" s="19"/>
      <c r="BO28" s="19"/>
      <c r="BP28" s="19"/>
      <c r="BQ28" s="16"/>
      <c r="BR28" s="17"/>
      <c r="BS28" s="19"/>
      <c r="BT28" s="19"/>
      <c r="BU28" s="19"/>
      <c r="BV28" s="16"/>
      <c r="BW28" s="17"/>
      <c r="BX28" s="19"/>
      <c r="BY28" s="19"/>
      <c r="BZ28" s="19"/>
      <c r="CA28" s="16"/>
      <c r="CB28" s="17"/>
      <c r="CC28" s="19"/>
      <c r="CD28" s="19"/>
      <c r="CE28" s="19"/>
      <c r="CF28" s="16"/>
      <c r="CG28" s="17"/>
      <c r="CH28" s="19"/>
      <c r="CI28" s="19"/>
      <c r="CJ28" s="19"/>
      <c r="CK28" s="16"/>
      <c r="CL28" s="17"/>
      <c r="CM28" s="19"/>
      <c r="CN28" s="19"/>
      <c r="CO28" s="19"/>
      <c r="CP28" s="16"/>
      <c r="CQ28" s="17"/>
      <c r="CR28" s="19"/>
      <c r="CS28" s="19"/>
      <c r="CT28" s="19"/>
      <c r="CU28" s="16"/>
      <c r="CV28" s="17"/>
      <c r="CW28" s="19"/>
      <c r="CX28" s="19"/>
      <c r="CY28" s="19"/>
      <c r="CZ28" s="16"/>
      <c r="DA28" s="17"/>
      <c r="DB28" s="19"/>
      <c r="DC28" s="19"/>
      <c r="DD28" s="19"/>
      <c r="DE28" s="16"/>
      <c r="DF28" s="17"/>
      <c r="DG28" s="19"/>
      <c r="DH28" s="19"/>
      <c r="DI28" s="19"/>
      <c r="DJ28" s="16"/>
      <c r="DK28" s="17"/>
      <c r="DL28" s="19"/>
      <c r="DM28" s="19"/>
      <c r="DN28" s="19"/>
      <c r="DO28" s="16"/>
      <c r="DP28" s="17"/>
      <c r="DQ28" s="19"/>
      <c r="DR28" s="19"/>
      <c r="DS28" s="19"/>
      <c r="DT28" s="16"/>
      <c r="DU28" s="17"/>
      <c r="DV28" s="17"/>
      <c r="DW28" s="17"/>
      <c r="DX28" s="17"/>
      <c r="DY28" s="16"/>
      <c r="DZ28" s="17"/>
      <c r="EA28" s="18"/>
      <c r="EB28" s="18"/>
      <c r="EC28" s="18"/>
      <c r="ED28" s="16"/>
      <c r="EE28" s="17"/>
      <c r="EF28" s="19"/>
      <c r="EG28" s="19"/>
      <c r="EH28" s="19"/>
      <c r="EI28" s="16"/>
      <c r="EJ28" s="17"/>
      <c r="EK28" s="19"/>
      <c r="EL28" s="19"/>
      <c r="EM28" s="19"/>
      <c r="EN28" s="16"/>
      <c r="EO28" s="17"/>
      <c r="EP28" s="19"/>
      <c r="EQ28" s="19"/>
      <c r="ER28" s="19"/>
      <c r="ES28" s="16"/>
      <c r="ET28" s="17"/>
      <c r="EU28" s="19"/>
      <c r="EV28" s="19"/>
      <c r="EW28" s="19"/>
      <c r="EX28" s="16"/>
      <c r="EY28" s="17"/>
      <c r="EZ28" s="19"/>
      <c r="FA28" s="19"/>
      <c r="FB28" s="19"/>
      <c r="FC28" s="16"/>
      <c r="FD28" s="17"/>
      <c r="FE28" s="19"/>
      <c r="FF28" s="19"/>
      <c r="FG28" s="19"/>
      <c r="FH28" s="16"/>
      <c r="FI28" s="17"/>
      <c r="FJ28" s="19"/>
      <c r="FK28" s="19"/>
      <c r="FL28" s="19"/>
      <c r="FM28" s="16"/>
      <c r="FN28" s="17"/>
      <c r="FO28" s="19"/>
      <c r="FP28" s="19"/>
      <c r="FQ28" s="19"/>
      <c r="FR28" s="16"/>
      <c r="FS28" s="17"/>
      <c r="FT28" s="19"/>
      <c r="FU28" s="19"/>
      <c r="FV28" s="19"/>
      <c r="FW28" s="16"/>
      <c r="FX28" s="17"/>
      <c r="FY28" s="19"/>
      <c r="FZ28" s="19"/>
      <c r="GA28" s="19"/>
      <c r="GB28" s="16"/>
      <c r="GC28" s="17"/>
      <c r="GD28" s="19"/>
      <c r="GE28" s="19"/>
      <c r="GF28" s="19"/>
      <c r="GG28" s="16"/>
      <c r="GH28" s="17"/>
      <c r="GI28" s="19"/>
      <c r="GJ28" s="19"/>
      <c r="GK28" s="19"/>
      <c r="GL28" s="16"/>
      <c r="GM28" s="17"/>
      <c r="GN28" s="19"/>
      <c r="GO28" s="19"/>
      <c r="GP28" s="19"/>
      <c r="GQ28" s="16"/>
      <c r="GR28" s="17"/>
      <c r="GS28" s="19"/>
      <c r="GT28" s="19"/>
      <c r="GU28" s="19"/>
      <c r="GV28" s="16"/>
      <c r="GW28" s="17"/>
      <c r="GX28" s="19"/>
      <c r="GY28" s="19"/>
      <c r="GZ28" s="19"/>
      <c r="HA28" s="16"/>
      <c r="HB28" s="17"/>
      <c r="HC28" s="19"/>
      <c r="HD28" s="19"/>
      <c r="HE28" s="19"/>
      <c r="HF28" s="16"/>
      <c r="HG28" s="17"/>
      <c r="HH28" s="19"/>
      <c r="HI28" s="19"/>
      <c r="HJ28" s="19"/>
      <c r="HK28" s="16"/>
      <c r="HL28" s="17"/>
      <c r="HM28" s="19"/>
      <c r="HN28" s="19"/>
      <c r="HO28" s="19"/>
      <c r="HP28" s="177"/>
    </row>
    <row r="29" spans="1:226" ht="9" x14ac:dyDescent="0.15">
      <c r="A29" s="175"/>
      <c r="B29" s="156" t="str">
        <f>Planilha!D45</f>
        <v>REFORMA 6º PAVIMENTO</v>
      </c>
      <c r="C29" s="183"/>
      <c r="D29" s="7"/>
      <c r="E29" s="6">
        <f>Planilha!$I$318*Cronograma!D30</f>
        <v>0</v>
      </c>
      <c r="F29" s="6"/>
      <c r="G29" s="6"/>
      <c r="H29" s="6"/>
      <c r="I29" s="7"/>
      <c r="J29" s="6">
        <v>23103.52</v>
      </c>
      <c r="K29" s="6"/>
      <c r="L29" s="6"/>
      <c r="M29" s="6"/>
      <c r="N29" s="7"/>
      <c r="O29" s="6">
        <v>78788.92</v>
      </c>
      <c r="P29" s="6"/>
      <c r="Q29" s="6"/>
      <c r="R29" s="6"/>
      <c r="S29" s="7"/>
      <c r="T29" s="6">
        <v>147507.07999999999</v>
      </c>
      <c r="U29" s="6"/>
      <c r="V29" s="6"/>
      <c r="W29" s="6"/>
      <c r="X29" s="7"/>
      <c r="Y29" s="6">
        <v>379964</v>
      </c>
      <c r="Z29" s="6"/>
      <c r="AA29" s="6"/>
      <c r="AB29" s="6"/>
      <c r="AC29" s="7"/>
      <c r="AD29" s="6">
        <v>277716.14</v>
      </c>
      <c r="AE29" s="6"/>
      <c r="AF29" s="6"/>
      <c r="AG29" s="6"/>
      <c r="AH29" s="7"/>
      <c r="AI29" s="6">
        <v>277716.14</v>
      </c>
      <c r="AJ29" s="6"/>
      <c r="AK29" s="6"/>
      <c r="AL29" s="6"/>
      <c r="AM29" s="7"/>
      <c r="AN29" s="6">
        <f>Planilha!$I$318*Cronograma!AM30</f>
        <v>0</v>
      </c>
      <c r="AO29" s="6"/>
      <c r="AP29" s="6"/>
      <c r="AQ29" s="6"/>
      <c r="AR29" s="7"/>
      <c r="AS29" s="6">
        <f>Planilha!$I$318*Cronograma!AR30</f>
        <v>0</v>
      </c>
      <c r="AT29" s="6"/>
      <c r="AU29" s="6"/>
      <c r="AV29" s="6"/>
      <c r="AW29" s="7"/>
      <c r="AX29" s="6">
        <f>Planilha!$I$318*Cronograma!AW30</f>
        <v>0</v>
      </c>
      <c r="AY29" s="6"/>
      <c r="AZ29" s="6"/>
      <c r="BA29" s="6"/>
      <c r="BB29" s="7"/>
      <c r="BC29" s="6">
        <f>Planilha!$I$318*Cronograma!BB30</f>
        <v>0</v>
      </c>
      <c r="BD29" s="6"/>
      <c r="BE29" s="6"/>
      <c r="BF29" s="6"/>
      <c r="BG29" s="7"/>
      <c r="BH29" s="6">
        <f>Planilha!$I$318*Cronograma!BG30</f>
        <v>0</v>
      </c>
      <c r="BI29" s="6"/>
      <c r="BJ29" s="6"/>
      <c r="BK29" s="6"/>
      <c r="BL29" s="7"/>
      <c r="BM29" s="6">
        <f>Planilha!$I$318*Cronograma!BL30</f>
        <v>0</v>
      </c>
      <c r="BN29" s="6"/>
      <c r="BO29" s="6"/>
      <c r="BP29" s="6"/>
      <c r="BQ29" s="7"/>
      <c r="BR29" s="6">
        <f>Planilha!$I$318*Cronograma!BQ30</f>
        <v>0</v>
      </c>
      <c r="BS29" s="6"/>
      <c r="BT29" s="6"/>
      <c r="BU29" s="6"/>
      <c r="BV29" s="7"/>
      <c r="BW29" s="6">
        <f>Planilha!$I$318*Cronograma!BV30</f>
        <v>0</v>
      </c>
      <c r="BX29" s="6"/>
      <c r="BY29" s="6"/>
      <c r="BZ29" s="6"/>
      <c r="CA29" s="7"/>
      <c r="CB29" s="6">
        <f>Planilha!$I$318*Cronograma!CA30</f>
        <v>0</v>
      </c>
      <c r="CC29" s="6"/>
      <c r="CD29" s="6"/>
      <c r="CE29" s="6"/>
      <c r="CF29" s="7"/>
      <c r="CG29" s="6">
        <f>Planilha!$I$318*Cronograma!CF30</f>
        <v>0</v>
      </c>
      <c r="CH29" s="6"/>
      <c r="CI29" s="6"/>
      <c r="CJ29" s="6"/>
      <c r="CK29" s="7"/>
      <c r="CL29" s="6">
        <f>Planilha!$I$318*Cronograma!CK30</f>
        <v>0</v>
      </c>
      <c r="CM29" s="6"/>
      <c r="CN29" s="6"/>
      <c r="CO29" s="6"/>
      <c r="CP29" s="7"/>
      <c r="CQ29" s="6">
        <f>Planilha!$I$318*Cronograma!CP30</f>
        <v>0</v>
      </c>
      <c r="CR29" s="6"/>
      <c r="CS29" s="6"/>
      <c r="CT29" s="6"/>
      <c r="CU29" s="7"/>
      <c r="CV29" s="6">
        <f>Planilha!$I$318*Cronograma!CU30</f>
        <v>0</v>
      </c>
      <c r="CW29" s="6"/>
      <c r="CX29" s="6"/>
      <c r="CY29" s="6"/>
      <c r="CZ29" s="7"/>
      <c r="DA29" s="6">
        <f>Planilha!$I$318*Cronograma!CZ30</f>
        <v>0</v>
      </c>
      <c r="DB29" s="6"/>
      <c r="DC29" s="6"/>
      <c r="DD29" s="6"/>
      <c r="DE29" s="7"/>
      <c r="DF29" s="6">
        <f>Planilha!$I$318*Cronograma!DE30</f>
        <v>0</v>
      </c>
      <c r="DG29" s="6"/>
      <c r="DH29" s="6"/>
      <c r="DI29" s="6"/>
      <c r="DJ29" s="7"/>
      <c r="DK29" s="6">
        <f>Planilha!$I$318*Cronograma!DJ30</f>
        <v>0</v>
      </c>
      <c r="DL29" s="6"/>
      <c r="DM29" s="6"/>
      <c r="DN29" s="6"/>
      <c r="DO29" s="7"/>
      <c r="DP29" s="6">
        <f>Planilha!$I$318*Cronograma!DO30</f>
        <v>0</v>
      </c>
      <c r="DQ29" s="6"/>
      <c r="DR29" s="6"/>
      <c r="DS29" s="6"/>
      <c r="DT29" s="7"/>
      <c r="DU29" s="6">
        <f>Planilha!$I$318*Cronograma!DT30</f>
        <v>0</v>
      </c>
      <c r="DV29" s="6"/>
      <c r="DW29" s="6"/>
      <c r="DX29" s="6"/>
      <c r="DY29" s="7"/>
      <c r="DZ29" s="6">
        <f>Planilha!$I$318*Cronograma!DY30</f>
        <v>0</v>
      </c>
      <c r="EA29" s="6"/>
      <c r="EB29" s="6"/>
      <c r="EC29" s="6"/>
      <c r="ED29" s="7"/>
      <c r="EE29" s="6">
        <f>Planilha!$I$318*Cronograma!ED30</f>
        <v>0</v>
      </c>
      <c r="EF29" s="6"/>
      <c r="EG29" s="6"/>
      <c r="EH29" s="6"/>
      <c r="EI29" s="7"/>
      <c r="EJ29" s="6">
        <f>Planilha!$I$318*Cronograma!EI30</f>
        <v>0</v>
      </c>
      <c r="EK29" s="6"/>
      <c r="EL29" s="6"/>
      <c r="EM29" s="6"/>
      <c r="EN29" s="7"/>
      <c r="EO29" s="6">
        <f>Planilha!$I$318*Cronograma!EN30</f>
        <v>0</v>
      </c>
      <c r="EP29" s="6"/>
      <c r="EQ29" s="6"/>
      <c r="ER29" s="6"/>
      <c r="ES29" s="7"/>
      <c r="ET29" s="6">
        <f>Planilha!$I$318*Cronograma!ES30</f>
        <v>0</v>
      </c>
      <c r="EU29" s="6"/>
      <c r="EV29" s="6"/>
      <c r="EW29" s="6"/>
      <c r="EX29" s="7"/>
      <c r="EY29" s="6">
        <f>Planilha!$I$318*Cronograma!EX30</f>
        <v>0</v>
      </c>
      <c r="EZ29" s="6"/>
      <c r="FA29" s="6"/>
      <c r="FB29" s="6"/>
      <c r="FC29" s="7"/>
      <c r="FD29" s="6">
        <f>Planilha!$I$318*Cronograma!FC30</f>
        <v>0</v>
      </c>
      <c r="FE29" s="6"/>
      <c r="FF29" s="6"/>
      <c r="FG29" s="6"/>
      <c r="FH29" s="7"/>
      <c r="FI29" s="6">
        <f>Planilha!$I$318*Cronograma!FH30</f>
        <v>0</v>
      </c>
      <c r="FJ29" s="6"/>
      <c r="FK29" s="6"/>
      <c r="FL29" s="6"/>
      <c r="FM29" s="7"/>
      <c r="FN29" s="6">
        <f>Planilha!$I$318*Cronograma!FM30</f>
        <v>0</v>
      </c>
      <c r="FO29" s="6"/>
      <c r="FP29" s="6"/>
      <c r="FQ29" s="6"/>
      <c r="FR29" s="7"/>
      <c r="FS29" s="6">
        <f>Planilha!$I$318*Cronograma!FR30</f>
        <v>0</v>
      </c>
      <c r="FT29" s="6"/>
      <c r="FU29" s="6"/>
      <c r="FV29" s="6"/>
      <c r="FW29" s="7"/>
      <c r="FX29" s="6">
        <f>Planilha!$I$318*Cronograma!FW30</f>
        <v>0</v>
      </c>
      <c r="FY29" s="6"/>
      <c r="FZ29" s="6"/>
      <c r="GA29" s="6"/>
      <c r="GB29" s="7"/>
      <c r="GC29" s="6">
        <f>Planilha!$I$318*Cronograma!GB30</f>
        <v>0</v>
      </c>
      <c r="GD29" s="6"/>
      <c r="GE29" s="6"/>
      <c r="GF29" s="6"/>
      <c r="GG29" s="7"/>
      <c r="GH29" s="6">
        <f>Planilha!$I$318*Cronograma!GG30</f>
        <v>0</v>
      </c>
      <c r="GI29" s="6"/>
      <c r="GJ29" s="6"/>
      <c r="GK29" s="6"/>
      <c r="GL29" s="7"/>
      <c r="GM29" s="6">
        <f>Planilha!$I$318*Cronograma!GL30</f>
        <v>0</v>
      </c>
      <c r="GN29" s="6"/>
      <c r="GO29" s="6"/>
      <c r="GP29" s="6"/>
      <c r="GQ29" s="7"/>
      <c r="GR29" s="6">
        <f>Planilha!$I$318*Cronograma!GQ30</f>
        <v>0</v>
      </c>
      <c r="GS29" s="6"/>
      <c r="GT29" s="6"/>
      <c r="GU29" s="6"/>
      <c r="GV29" s="7"/>
      <c r="GW29" s="6">
        <f>Planilha!$I$318*Cronograma!GV30</f>
        <v>0</v>
      </c>
      <c r="GX29" s="6"/>
      <c r="GY29" s="6"/>
      <c r="GZ29" s="6"/>
      <c r="HA29" s="7"/>
      <c r="HB29" s="6">
        <f>Planilha!$I$318*Cronograma!HA30</f>
        <v>0</v>
      </c>
      <c r="HC29" s="6"/>
      <c r="HD29" s="6"/>
      <c r="HE29" s="6"/>
      <c r="HF29" s="7"/>
      <c r="HG29" s="6">
        <f>Planilha!$I$318*Cronograma!HF30</f>
        <v>0</v>
      </c>
      <c r="HH29" s="6"/>
      <c r="HI29" s="6"/>
      <c r="HJ29" s="6"/>
      <c r="HK29" s="7"/>
      <c r="HL29" s="6">
        <f>Planilha!$I$318*Cronograma!HK30</f>
        <v>0</v>
      </c>
      <c r="HM29" s="6"/>
      <c r="HN29" s="6"/>
      <c r="HO29" s="6"/>
      <c r="HP29" s="179">
        <f>SUM(D29:HO29)</f>
        <v>1184795.8</v>
      </c>
      <c r="HQ29" s="452"/>
    </row>
    <row r="30" spans="1:226" ht="9" x14ac:dyDescent="0.15">
      <c r="A30" s="180"/>
      <c r="B30" s="185"/>
      <c r="C30" s="184"/>
      <c r="D30" s="146"/>
      <c r="E30" s="147"/>
      <c r="F30" s="147"/>
      <c r="G30" s="147"/>
      <c r="H30" s="147"/>
      <c r="I30" s="146"/>
      <c r="J30" s="147"/>
      <c r="K30" s="147"/>
      <c r="L30" s="147"/>
      <c r="M30" s="147"/>
      <c r="N30" s="146"/>
      <c r="O30" s="147"/>
      <c r="P30" s="147"/>
      <c r="Q30" s="147"/>
      <c r="R30" s="147"/>
      <c r="S30" s="146"/>
      <c r="T30" s="147"/>
      <c r="U30" s="147"/>
      <c r="V30" s="147"/>
      <c r="W30" s="147"/>
      <c r="X30" s="146"/>
      <c r="Y30" s="147"/>
      <c r="Z30" s="147"/>
      <c r="AA30" s="147"/>
      <c r="AB30" s="147"/>
      <c r="AC30" s="146"/>
      <c r="AD30" s="147"/>
      <c r="AE30" s="147"/>
      <c r="AF30" s="147"/>
      <c r="AG30" s="147"/>
      <c r="AH30" s="146"/>
      <c r="AI30" s="147"/>
      <c r="AJ30" s="147"/>
      <c r="AK30" s="147"/>
      <c r="AL30" s="147"/>
      <c r="AM30" s="146"/>
      <c r="AN30" s="147"/>
      <c r="AO30" s="147"/>
      <c r="AP30" s="147"/>
      <c r="AQ30" s="147"/>
      <c r="AR30" s="146"/>
      <c r="AS30" s="147"/>
      <c r="AT30" s="147"/>
      <c r="AU30" s="147"/>
      <c r="AV30" s="147"/>
      <c r="AW30" s="146"/>
      <c r="AX30" s="147"/>
      <c r="AY30" s="147"/>
      <c r="AZ30" s="147"/>
      <c r="BA30" s="147"/>
      <c r="BB30" s="146"/>
      <c r="BC30" s="147"/>
      <c r="BD30" s="147"/>
      <c r="BE30" s="147"/>
      <c r="BF30" s="147"/>
      <c r="BG30" s="146"/>
      <c r="BH30" s="147"/>
      <c r="BI30" s="147"/>
      <c r="BJ30" s="147"/>
      <c r="BK30" s="147"/>
      <c r="BL30" s="146"/>
      <c r="BM30" s="147"/>
      <c r="BN30" s="147"/>
      <c r="BO30" s="147"/>
      <c r="BP30" s="147"/>
      <c r="BQ30" s="146"/>
      <c r="BR30" s="147"/>
      <c r="BS30" s="147"/>
      <c r="BT30" s="147"/>
      <c r="BU30" s="147"/>
      <c r="BV30" s="146"/>
      <c r="BW30" s="147"/>
      <c r="BX30" s="147"/>
      <c r="BY30" s="147"/>
      <c r="BZ30" s="147"/>
      <c r="CA30" s="146"/>
      <c r="CB30" s="147"/>
      <c r="CC30" s="147"/>
      <c r="CD30" s="147"/>
      <c r="CE30" s="147"/>
      <c r="CF30" s="146"/>
      <c r="CG30" s="147"/>
      <c r="CH30" s="147"/>
      <c r="CI30" s="147"/>
      <c r="CJ30" s="147"/>
      <c r="CK30" s="146"/>
      <c r="CL30" s="147"/>
      <c r="CM30" s="147"/>
      <c r="CN30" s="147"/>
      <c r="CO30" s="147"/>
      <c r="CP30" s="146"/>
      <c r="CQ30" s="147"/>
      <c r="CR30" s="147"/>
      <c r="CS30" s="147"/>
      <c r="CT30" s="147"/>
      <c r="CU30" s="146"/>
      <c r="CV30" s="147"/>
      <c r="CW30" s="147"/>
      <c r="CX30" s="147"/>
      <c r="CY30" s="147"/>
      <c r="CZ30" s="146"/>
      <c r="DA30" s="147"/>
      <c r="DB30" s="147"/>
      <c r="DC30" s="147"/>
      <c r="DD30" s="147"/>
      <c r="DE30" s="146"/>
      <c r="DF30" s="147"/>
      <c r="DG30" s="147"/>
      <c r="DH30" s="147"/>
      <c r="DI30" s="147"/>
      <c r="DJ30" s="146"/>
      <c r="DK30" s="147"/>
      <c r="DL30" s="147"/>
      <c r="DM30" s="147"/>
      <c r="DN30" s="147"/>
      <c r="DO30" s="146"/>
      <c r="DP30" s="147"/>
      <c r="DQ30" s="147"/>
      <c r="DR30" s="147"/>
      <c r="DS30" s="147"/>
      <c r="DT30" s="146"/>
      <c r="DU30" s="147"/>
      <c r="DV30" s="147"/>
      <c r="DW30" s="147"/>
      <c r="DX30" s="147"/>
      <c r="DY30" s="146"/>
      <c r="DZ30" s="147"/>
      <c r="EA30" s="147"/>
      <c r="EB30" s="147"/>
      <c r="EC30" s="147"/>
      <c r="ED30" s="146"/>
      <c r="EE30" s="147"/>
      <c r="EF30" s="147"/>
      <c r="EG30" s="147"/>
      <c r="EH30" s="147"/>
      <c r="EI30" s="146"/>
      <c r="EJ30" s="147"/>
      <c r="EK30" s="147"/>
      <c r="EL30" s="147"/>
      <c r="EM30" s="147"/>
      <c r="EN30" s="146"/>
      <c r="EO30" s="147"/>
      <c r="EP30" s="147"/>
      <c r="EQ30" s="147"/>
      <c r="ER30" s="147"/>
      <c r="ES30" s="146"/>
      <c r="ET30" s="147"/>
      <c r="EU30" s="147"/>
      <c r="EV30" s="147"/>
      <c r="EW30" s="147"/>
      <c r="EX30" s="146"/>
      <c r="EY30" s="147"/>
      <c r="EZ30" s="147"/>
      <c r="FA30" s="147"/>
      <c r="FB30" s="147"/>
      <c r="FC30" s="146"/>
      <c r="FD30" s="147"/>
      <c r="FE30" s="147"/>
      <c r="FF30" s="147"/>
      <c r="FG30" s="147"/>
      <c r="FH30" s="146"/>
      <c r="FI30" s="147"/>
      <c r="FJ30" s="147"/>
      <c r="FK30" s="147"/>
      <c r="FL30" s="147"/>
      <c r="FM30" s="146"/>
      <c r="FN30" s="147"/>
      <c r="FO30" s="147"/>
      <c r="FP30" s="147"/>
      <c r="FQ30" s="147"/>
      <c r="FR30" s="146"/>
      <c r="FS30" s="147"/>
      <c r="FT30" s="147"/>
      <c r="FU30" s="147"/>
      <c r="FV30" s="147"/>
      <c r="FW30" s="146"/>
      <c r="FX30" s="147"/>
      <c r="FY30" s="147"/>
      <c r="FZ30" s="147"/>
      <c r="GA30" s="147"/>
      <c r="GB30" s="146"/>
      <c r="GC30" s="147"/>
      <c r="GD30" s="147"/>
      <c r="GE30" s="147"/>
      <c r="GF30" s="147"/>
      <c r="GG30" s="146"/>
      <c r="GH30" s="147"/>
      <c r="GI30" s="147"/>
      <c r="GJ30" s="147"/>
      <c r="GK30" s="147"/>
      <c r="GL30" s="146"/>
      <c r="GM30" s="147"/>
      <c r="GN30" s="147"/>
      <c r="GO30" s="147"/>
      <c r="GP30" s="147"/>
      <c r="GQ30" s="146"/>
      <c r="GR30" s="147"/>
      <c r="GS30" s="147"/>
      <c r="GT30" s="147"/>
      <c r="GU30" s="147"/>
      <c r="GV30" s="146"/>
      <c r="GW30" s="147"/>
      <c r="GX30" s="147"/>
      <c r="GY30" s="147"/>
      <c r="GZ30" s="147"/>
      <c r="HA30" s="146"/>
      <c r="HB30" s="147"/>
      <c r="HC30" s="147"/>
      <c r="HD30" s="147"/>
      <c r="HE30" s="147"/>
      <c r="HF30" s="146"/>
      <c r="HG30" s="147"/>
      <c r="HH30" s="147"/>
      <c r="HI30" s="147"/>
      <c r="HJ30" s="147"/>
      <c r="HK30" s="146"/>
      <c r="HL30" s="147"/>
      <c r="HM30" s="147"/>
      <c r="HN30" s="147"/>
      <c r="HO30" s="147"/>
      <c r="HP30" s="21" t="str">
        <f>IF(Planilha!I318&lt;&gt;HP29,"VERIFIQUE","")</f>
        <v/>
      </c>
    </row>
    <row r="31" spans="1:226" ht="9" x14ac:dyDescent="0.15">
      <c r="A31" s="175" t="str">
        <f>Planilha!C320</f>
        <v>05</v>
      </c>
      <c r="B31" s="156"/>
      <c r="C31" s="182"/>
      <c r="D31" s="16"/>
      <c r="E31" s="17"/>
      <c r="F31" s="17"/>
      <c r="G31" s="17"/>
      <c r="H31" s="17"/>
      <c r="I31" s="16"/>
      <c r="J31" s="17"/>
      <c r="K31" s="18"/>
      <c r="L31" s="18"/>
      <c r="M31" s="18"/>
      <c r="N31" s="448"/>
      <c r="O31" s="449"/>
      <c r="P31" s="451"/>
      <c r="Q31" s="451"/>
      <c r="R31" s="451"/>
      <c r="S31" s="448"/>
      <c r="T31" s="449"/>
      <c r="U31" s="451"/>
      <c r="V31" s="451"/>
      <c r="W31" s="451"/>
      <c r="X31" s="448"/>
      <c r="Y31" s="449"/>
      <c r="Z31" s="451"/>
      <c r="AA31" s="451"/>
      <c r="AB31" s="451"/>
      <c r="AC31" s="448"/>
      <c r="AD31" s="449"/>
      <c r="AE31" s="451"/>
      <c r="AF31" s="451"/>
      <c r="AG31" s="451"/>
      <c r="AH31" s="448"/>
      <c r="AI31" s="449"/>
      <c r="AJ31" s="451"/>
      <c r="AK31" s="451"/>
      <c r="AL31" s="451"/>
      <c r="AM31" s="448"/>
      <c r="AN31" s="449"/>
      <c r="AO31" s="451"/>
      <c r="AP31" s="451"/>
      <c r="AQ31" s="451"/>
      <c r="AR31" s="448"/>
      <c r="AS31" s="449"/>
      <c r="AT31" s="451"/>
      <c r="AU31" s="451"/>
      <c r="AV31" s="451"/>
      <c r="AW31" s="16"/>
      <c r="AX31" s="17"/>
      <c r="AY31" s="19"/>
      <c r="AZ31" s="19"/>
      <c r="BA31" s="19"/>
      <c r="BB31" s="16"/>
      <c r="BC31" s="17"/>
      <c r="BD31" s="19"/>
      <c r="BE31" s="19"/>
      <c r="BF31" s="19"/>
      <c r="BG31" s="16"/>
      <c r="BH31" s="17"/>
      <c r="BI31" s="19"/>
      <c r="BJ31" s="19"/>
      <c r="BK31" s="19"/>
      <c r="BL31" s="16"/>
      <c r="BM31" s="17"/>
      <c r="BN31" s="19"/>
      <c r="BO31" s="19"/>
      <c r="BP31" s="19"/>
      <c r="BQ31" s="16"/>
      <c r="BR31" s="17"/>
      <c r="BS31" s="19"/>
      <c r="BT31" s="19"/>
      <c r="BU31" s="19"/>
      <c r="BV31" s="16"/>
      <c r="BW31" s="17"/>
      <c r="BX31" s="19"/>
      <c r="BY31" s="19"/>
      <c r="BZ31" s="19"/>
      <c r="CA31" s="16"/>
      <c r="CB31" s="17"/>
      <c r="CC31" s="19"/>
      <c r="CD31" s="19"/>
      <c r="CE31" s="19"/>
      <c r="CF31" s="16"/>
      <c r="CG31" s="17"/>
      <c r="CH31" s="19"/>
      <c r="CI31" s="19"/>
      <c r="CJ31" s="19"/>
      <c r="CK31" s="16"/>
      <c r="CL31" s="17"/>
      <c r="CM31" s="19"/>
      <c r="CN31" s="19"/>
      <c r="CO31" s="19"/>
      <c r="CP31" s="16"/>
      <c r="CQ31" s="17"/>
      <c r="CR31" s="19"/>
      <c r="CS31" s="19"/>
      <c r="CT31" s="19"/>
      <c r="CU31" s="16"/>
      <c r="CV31" s="17"/>
      <c r="CW31" s="19"/>
      <c r="CX31" s="19"/>
      <c r="CY31" s="19"/>
      <c r="CZ31" s="16"/>
      <c r="DA31" s="17"/>
      <c r="DB31" s="19"/>
      <c r="DC31" s="19"/>
      <c r="DD31" s="19"/>
      <c r="DE31" s="16"/>
      <c r="DF31" s="17"/>
      <c r="DG31" s="19"/>
      <c r="DH31" s="19"/>
      <c r="DI31" s="19"/>
      <c r="DJ31" s="16"/>
      <c r="DK31" s="17"/>
      <c r="DL31" s="19"/>
      <c r="DM31" s="19"/>
      <c r="DN31" s="19"/>
      <c r="DO31" s="16"/>
      <c r="DP31" s="17"/>
      <c r="DQ31" s="19"/>
      <c r="DR31" s="19"/>
      <c r="DS31" s="19"/>
      <c r="DT31" s="16"/>
      <c r="DU31" s="17"/>
      <c r="DV31" s="17"/>
      <c r="DW31" s="17"/>
      <c r="DX31" s="17"/>
      <c r="DY31" s="16"/>
      <c r="DZ31" s="17"/>
      <c r="EA31" s="18"/>
      <c r="EB31" s="18"/>
      <c r="EC31" s="18"/>
      <c r="ED31" s="16"/>
      <c r="EE31" s="17"/>
      <c r="EF31" s="19"/>
      <c r="EG31" s="19"/>
      <c r="EH31" s="19"/>
      <c r="EI31" s="16"/>
      <c r="EJ31" s="17"/>
      <c r="EK31" s="19"/>
      <c r="EL31" s="19"/>
      <c r="EM31" s="19"/>
      <c r="EN31" s="16"/>
      <c r="EO31" s="17"/>
      <c r="EP31" s="19"/>
      <c r="EQ31" s="19"/>
      <c r="ER31" s="19"/>
      <c r="ES31" s="16"/>
      <c r="ET31" s="17"/>
      <c r="EU31" s="19"/>
      <c r="EV31" s="19"/>
      <c r="EW31" s="19"/>
      <c r="EX31" s="16"/>
      <c r="EY31" s="17"/>
      <c r="EZ31" s="19"/>
      <c r="FA31" s="19"/>
      <c r="FB31" s="19"/>
      <c r="FC31" s="16"/>
      <c r="FD31" s="17"/>
      <c r="FE31" s="19"/>
      <c r="FF31" s="19"/>
      <c r="FG31" s="19"/>
      <c r="FH31" s="16"/>
      <c r="FI31" s="17"/>
      <c r="FJ31" s="19"/>
      <c r="FK31" s="19"/>
      <c r="FL31" s="19"/>
      <c r="FM31" s="16"/>
      <c r="FN31" s="17"/>
      <c r="FO31" s="19"/>
      <c r="FP31" s="19"/>
      <c r="FQ31" s="19"/>
      <c r="FR31" s="16"/>
      <c r="FS31" s="17"/>
      <c r="FT31" s="19"/>
      <c r="FU31" s="19"/>
      <c r="FV31" s="19"/>
      <c r="FW31" s="16"/>
      <c r="FX31" s="17"/>
      <c r="FY31" s="19"/>
      <c r="FZ31" s="19"/>
      <c r="GA31" s="19"/>
      <c r="GB31" s="16"/>
      <c r="GC31" s="17"/>
      <c r="GD31" s="19"/>
      <c r="GE31" s="19"/>
      <c r="GF31" s="19"/>
      <c r="GG31" s="16"/>
      <c r="GH31" s="17"/>
      <c r="GI31" s="19"/>
      <c r="GJ31" s="19"/>
      <c r="GK31" s="19"/>
      <c r="GL31" s="16"/>
      <c r="GM31" s="17"/>
      <c r="GN31" s="19"/>
      <c r="GO31" s="19"/>
      <c r="GP31" s="19"/>
      <c r="GQ31" s="16"/>
      <c r="GR31" s="17"/>
      <c r="GS31" s="19"/>
      <c r="GT31" s="19"/>
      <c r="GU31" s="19"/>
      <c r="GV31" s="16"/>
      <c r="GW31" s="17"/>
      <c r="GX31" s="19"/>
      <c r="GY31" s="19"/>
      <c r="GZ31" s="19"/>
      <c r="HA31" s="16"/>
      <c r="HB31" s="17"/>
      <c r="HC31" s="19"/>
      <c r="HD31" s="19"/>
      <c r="HE31" s="19"/>
      <c r="HF31" s="16"/>
      <c r="HG31" s="17"/>
      <c r="HH31" s="19"/>
      <c r="HI31" s="19"/>
      <c r="HJ31" s="19"/>
      <c r="HK31" s="16"/>
      <c r="HL31" s="17"/>
      <c r="HM31" s="19"/>
      <c r="HN31" s="19"/>
      <c r="HO31" s="19"/>
      <c r="HP31" s="177"/>
    </row>
    <row r="32" spans="1:226" ht="9" x14ac:dyDescent="0.15">
      <c r="A32" s="175"/>
      <c r="B32" s="156" t="str">
        <f>Planilha!D320</f>
        <v>PLATAFORMA DE ENSINO</v>
      </c>
      <c r="C32" s="183"/>
      <c r="D32" s="7"/>
      <c r="E32" s="6">
        <f>Planilha!$I$574*Cronograma!D33</f>
        <v>0</v>
      </c>
      <c r="F32" s="6"/>
      <c r="G32" s="6"/>
      <c r="H32" s="6"/>
      <c r="I32" s="7"/>
      <c r="J32" s="6">
        <f>Planilha!$I$574*Cronograma!I33</f>
        <v>0</v>
      </c>
      <c r="K32" s="6"/>
      <c r="L32" s="6"/>
      <c r="M32" s="6"/>
      <c r="N32" s="7"/>
      <c r="O32" s="6">
        <v>432445.19</v>
      </c>
      <c r="P32" s="6"/>
      <c r="Q32" s="6"/>
      <c r="R32" s="6"/>
      <c r="S32" s="7"/>
      <c r="T32" s="6">
        <v>226647.61</v>
      </c>
      <c r="U32" s="6"/>
      <c r="V32" s="6"/>
      <c r="W32" s="6"/>
      <c r="X32" s="7"/>
      <c r="Y32" s="6">
        <v>294796.34000000003</v>
      </c>
      <c r="Z32" s="6"/>
      <c r="AA32" s="6"/>
      <c r="AB32" s="6"/>
      <c r="AC32" s="7"/>
      <c r="AD32" s="6">
        <v>300588.03999999998</v>
      </c>
      <c r="AE32" s="6"/>
      <c r="AF32" s="6"/>
      <c r="AG32" s="6"/>
      <c r="AH32" s="7"/>
      <c r="AI32" s="6">
        <v>319314.44</v>
      </c>
      <c r="AJ32" s="6"/>
      <c r="AK32" s="6"/>
      <c r="AL32" s="6"/>
      <c r="AM32" s="7"/>
      <c r="AN32" s="6">
        <v>296726.90000000002</v>
      </c>
      <c r="AO32" s="6"/>
      <c r="AP32" s="6"/>
      <c r="AQ32" s="6"/>
      <c r="AR32" s="7"/>
      <c r="AS32" s="6">
        <v>60040.38</v>
      </c>
      <c r="AT32" s="6"/>
      <c r="AU32" s="6"/>
      <c r="AV32" s="6"/>
      <c r="AW32" s="7"/>
      <c r="AX32" s="6">
        <f>Planilha!$I$574*Cronograma!AW33</f>
        <v>0</v>
      </c>
      <c r="AY32" s="6"/>
      <c r="AZ32" s="6"/>
      <c r="BA32" s="6"/>
      <c r="BB32" s="7"/>
      <c r="BC32" s="6">
        <f>Planilha!$I$574*Cronograma!BB33</f>
        <v>0</v>
      </c>
      <c r="BD32" s="6"/>
      <c r="BE32" s="6"/>
      <c r="BF32" s="6"/>
      <c r="BG32" s="7"/>
      <c r="BH32" s="6">
        <f>Planilha!$I$574*Cronograma!BG33</f>
        <v>0</v>
      </c>
      <c r="BI32" s="6"/>
      <c r="BJ32" s="6"/>
      <c r="BK32" s="6"/>
      <c r="BL32" s="7"/>
      <c r="BM32" s="6">
        <f>Planilha!$I$574*Cronograma!BL33</f>
        <v>0</v>
      </c>
      <c r="BN32" s="6"/>
      <c r="BO32" s="6"/>
      <c r="BP32" s="6"/>
      <c r="BQ32" s="7"/>
      <c r="BR32" s="6">
        <f>Planilha!$I$574*Cronograma!BQ33</f>
        <v>0</v>
      </c>
      <c r="BS32" s="6"/>
      <c r="BT32" s="6"/>
      <c r="BU32" s="6"/>
      <c r="BV32" s="7"/>
      <c r="BW32" s="6">
        <f>Planilha!$I$574*Cronograma!BV33</f>
        <v>0</v>
      </c>
      <c r="BX32" s="6"/>
      <c r="BY32" s="6"/>
      <c r="BZ32" s="6"/>
      <c r="CA32" s="7"/>
      <c r="CB32" s="6">
        <f>Planilha!$I$574*Cronograma!CA33</f>
        <v>0</v>
      </c>
      <c r="CC32" s="6"/>
      <c r="CD32" s="6"/>
      <c r="CE32" s="6"/>
      <c r="CF32" s="7"/>
      <c r="CG32" s="6">
        <f>Planilha!$I$574*Cronograma!CF33</f>
        <v>0</v>
      </c>
      <c r="CH32" s="6"/>
      <c r="CI32" s="6"/>
      <c r="CJ32" s="6"/>
      <c r="CK32" s="7"/>
      <c r="CL32" s="6">
        <f>Planilha!$I$574*Cronograma!CK33</f>
        <v>0</v>
      </c>
      <c r="CM32" s="6"/>
      <c r="CN32" s="6"/>
      <c r="CO32" s="6"/>
      <c r="CP32" s="7"/>
      <c r="CQ32" s="6">
        <f>Planilha!$I$574*Cronograma!CP33</f>
        <v>0</v>
      </c>
      <c r="CR32" s="6"/>
      <c r="CS32" s="6"/>
      <c r="CT32" s="6"/>
      <c r="CU32" s="7"/>
      <c r="CV32" s="6">
        <f>Planilha!$I$574*Cronograma!CU33</f>
        <v>0</v>
      </c>
      <c r="CW32" s="6"/>
      <c r="CX32" s="6"/>
      <c r="CY32" s="6"/>
      <c r="CZ32" s="7"/>
      <c r="DA32" s="6">
        <f>Planilha!$I$574*Cronograma!CZ33</f>
        <v>0</v>
      </c>
      <c r="DB32" s="6"/>
      <c r="DC32" s="6"/>
      <c r="DD32" s="6"/>
      <c r="DE32" s="7"/>
      <c r="DF32" s="6">
        <f>Planilha!$I$574*Cronograma!DE33</f>
        <v>0</v>
      </c>
      <c r="DG32" s="6"/>
      <c r="DH32" s="6"/>
      <c r="DI32" s="6"/>
      <c r="DJ32" s="7"/>
      <c r="DK32" s="6">
        <f>Planilha!$I$574*Cronograma!DJ33</f>
        <v>0</v>
      </c>
      <c r="DL32" s="6"/>
      <c r="DM32" s="6"/>
      <c r="DN32" s="6"/>
      <c r="DO32" s="7"/>
      <c r="DP32" s="6">
        <f>Planilha!$I$574*Cronograma!DO33</f>
        <v>0</v>
      </c>
      <c r="DQ32" s="6"/>
      <c r="DR32" s="6"/>
      <c r="DS32" s="6"/>
      <c r="DT32" s="7"/>
      <c r="DU32" s="6">
        <f>Planilha!$I$574*Cronograma!DT33</f>
        <v>0</v>
      </c>
      <c r="DV32" s="6"/>
      <c r="DW32" s="6"/>
      <c r="DX32" s="6"/>
      <c r="DY32" s="7"/>
      <c r="DZ32" s="6">
        <f>Planilha!$I$574*Cronograma!DY33</f>
        <v>0</v>
      </c>
      <c r="EA32" s="6"/>
      <c r="EB32" s="6"/>
      <c r="EC32" s="6"/>
      <c r="ED32" s="7"/>
      <c r="EE32" s="6">
        <f>Planilha!$I$574*Cronograma!ED33</f>
        <v>0</v>
      </c>
      <c r="EF32" s="6"/>
      <c r="EG32" s="6"/>
      <c r="EH32" s="6"/>
      <c r="EI32" s="7"/>
      <c r="EJ32" s="6">
        <f>Planilha!$I$574*Cronograma!EI33</f>
        <v>0</v>
      </c>
      <c r="EK32" s="6"/>
      <c r="EL32" s="6"/>
      <c r="EM32" s="6"/>
      <c r="EN32" s="7"/>
      <c r="EO32" s="6">
        <f>Planilha!$I$574*Cronograma!EN33</f>
        <v>0</v>
      </c>
      <c r="EP32" s="6"/>
      <c r="EQ32" s="6"/>
      <c r="ER32" s="6"/>
      <c r="ES32" s="7"/>
      <c r="ET32" s="6">
        <f>Planilha!$I$574*Cronograma!ES33</f>
        <v>0</v>
      </c>
      <c r="EU32" s="6"/>
      <c r="EV32" s="6"/>
      <c r="EW32" s="6"/>
      <c r="EX32" s="7"/>
      <c r="EY32" s="6">
        <f>Planilha!$I$574*Cronograma!EX33</f>
        <v>0</v>
      </c>
      <c r="EZ32" s="6"/>
      <c r="FA32" s="6"/>
      <c r="FB32" s="6"/>
      <c r="FC32" s="7"/>
      <c r="FD32" s="6">
        <f>Planilha!$I$574*Cronograma!FC33</f>
        <v>0</v>
      </c>
      <c r="FE32" s="6"/>
      <c r="FF32" s="6"/>
      <c r="FG32" s="6"/>
      <c r="FH32" s="7"/>
      <c r="FI32" s="6">
        <f>Planilha!$I$574*Cronograma!FH33</f>
        <v>0</v>
      </c>
      <c r="FJ32" s="6"/>
      <c r="FK32" s="6"/>
      <c r="FL32" s="6"/>
      <c r="FM32" s="7"/>
      <c r="FN32" s="6">
        <f>Planilha!$I$574*Cronograma!FM33</f>
        <v>0</v>
      </c>
      <c r="FO32" s="6"/>
      <c r="FP32" s="6"/>
      <c r="FQ32" s="6"/>
      <c r="FR32" s="7"/>
      <c r="FS32" s="6">
        <f>Planilha!$I$574*Cronograma!FR33</f>
        <v>0</v>
      </c>
      <c r="FT32" s="6"/>
      <c r="FU32" s="6"/>
      <c r="FV32" s="6"/>
      <c r="FW32" s="7"/>
      <c r="FX32" s="6">
        <f>Planilha!$I$574*Cronograma!FW33</f>
        <v>0</v>
      </c>
      <c r="FY32" s="6"/>
      <c r="FZ32" s="6"/>
      <c r="GA32" s="6"/>
      <c r="GB32" s="7"/>
      <c r="GC32" s="6">
        <f>Planilha!$I$574*Cronograma!GB33</f>
        <v>0</v>
      </c>
      <c r="GD32" s="6"/>
      <c r="GE32" s="6"/>
      <c r="GF32" s="6"/>
      <c r="GG32" s="7"/>
      <c r="GH32" s="6">
        <f>Planilha!$I$574*Cronograma!GG33</f>
        <v>0</v>
      </c>
      <c r="GI32" s="6"/>
      <c r="GJ32" s="6"/>
      <c r="GK32" s="6"/>
      <c r="GL32" s="7"/>
      <c r="GM32" s="6">
        <f>Planilha!$I$574*Cronograma!GL33</f>
        <v>0</v>
      </c>
      <c r="GN32" s="6"/>
      <c r="GO32" s="6"/>
      <c r="GP32" s="6"/>
      <c r="GQ32" s="7"/>
      <c r="GR32" s="6">
        <f>Planilha!$I$574*Cronograma!GQ33</f>
        <v>0</v>
      </c>
      <c r="GS32" s="6"/>
      <c r="GT32" s="6"/>
      <c r="GU32" s="6"/>
      <c r="GV32" s="7"/>
      <c r="GW32" s="6">
        <f>Planilha!$I$574*Cronograma!GV33</f>
        <v>0</v>
      </c>
      <c r="GX32" s="6"/>
      <c r="GY32" s="6"/>
      <c r="GZ32" s="6"/>
      <c r="HA32" s="7"/>
      <c r="HB32" s="6">
        <f>Planilha!$I$574*Cronograma!HA33</f>
        <v>0</v>
      </c>
      <c r="HC32" s="6"/>
      <c r="HD32" s="6"/>
      <c r="HE32" s="6"/>
      <c r="HF32" s="7"/>
      <c r="HG32" s="6">
        <f>Planilha!$I$574*Cronograma!HF33</f>
        <v>0</v>
      </c>
      <c r="HH32" s="6"/>
      <c r="HI32" s="6"/>
      <c r="HJ32" s="6"/>
      <c r="HK32" s="7"/>
      <c r="HL32" s="6">
        <f>Planilha!$I$574*Cronograma!HK33</f>
        <v>0</v>
      </c>
      <c r="HM32" s="6"/>
      <c r="HN32" s="6"/>
      <c r="HO32" s="6"/>
      <c r="HP32" s="179">
        <f>SUM(D32:HO32)</f>
        <v>1930558.9</v>
      </c>
      <c r="HQ32" s="452"/>
      <c r="HR32" s="452"/>
    </row>
    <row r="33" spans="1:226" ht="9" x14ac:dyDescent="0.15">
      <c r="A33" s="180"/>
      <c r="B33" s="185"/>
      <c r="C33" s="187"/>
      <c r="D33" s="146"/>
      <c r="E33" s="147"/>
      <c r="F33" s="147"/>
      <c r="G33" s="147"/>
      <c r="H33" s="147"/>
      <c r="I33" s="146"/>
      <c r="J33" s="147"/>
      <c r="K33" s="147"/>
      <c r="L33" s="147"/>
      <c r="M33" s="147"/>
      <c r="N33" s="146"/>
      <c r="O33" s="147"/>
      <c r="P33" s="147"/>
      <c r="Q33" s="147"/>
      <c r="R33" s="147"/>
      <c r="S33" s="146"/>
      <c r="T33" s="147"/>
      <c r="U33" s="147"/>
      <c r="V33" s="147"/>
      <c r="W33" s="147"/>
      <c r="X33" s="146"/>
      <c r="Y33" s="147"/>
      <c r="Z33" s="147"/>
      <c r="AA33" s="147"/>
      <c r="AB33" s="147"/>
      <c r="AC33" s="146"/>
      <c r="AD33" s="147"/>
      <c r="AE33" s="147"/>
      <c r="AF33" s="147"/>
      <c r="AG33" s="147"/>
      <c r="AH33" s="146"/>
      <c r="AI33" s="147"/>
      <c r="AJ33" s="147"/>
      <c r="AK33" s="147"/>
      <c r="AL33" s="147"/>
      <c r="AM33" s="146"/>
      <c r="AN33" s="147"/>
      <c r="AO33" s="147"/>
      <c r="AP33" s="147"/>
      <c r="AQ33" s="147"/>
      <c r="AR33" s="146"/>
      <c r="AS33" s="147"/>
      <c r="AT33" s="147"/>
      <c r="AU33" s="147"/>
      <c r="AV33" s="147"/>
      <c r="AW33" s="146"/>
      <c r="AX33" s="147"/>
      <c r="AY33" s="147"/>
      <c r="AZ33" s="147"/>
      <c r="BA33" s="147"/>
      <c r="BB33" s="146"/>
      <c r="BC33" s="147"/>
      <c r="BD33" s="147"/>
      <c r="BE33" s="147"/>
      <c r="BF33" s="147"/>
      <c r="BG33" s="146"/>
      <c r="BH33" s="147"/>
      <c r="BI33" s="147"/>
      <c r="BJ33" s="147"/>
      <c r="BK33" s="147"/>
      <c r="BL33" s="146"/>
      <c r="BM33" s="147"/>
      <c r="BN33" s="147"/>
      <c r="BO33" s="147"/>
      <c r="BP33" s="147"/>
      <c r="BQ33" s="146"/>
      <c r="BR33" s="147"/>
      <c r="BS33" s="147"/>
      <c r="BT33" s="147"/>
      <c r="BU33" s="147"/>
      <c r="BV33" s="146"/>
      <c r="BW33" s="147"/>
      <c r="BX33" s="147"/>
      <c r="BY33" s="147"/>
      <c r="BZ33" s="147"/>
      <c r="CA33" s="146"/>
      <c r="CB33" s="147"/>
      <c r="CC33" s="147"/>
      <c r="CD33" s="147"/>
      <c r="CE33" s="147"/>
      <c r="CF33" s="146"/>
      <c r="CG33" s="147"/>
      <c r="CH33" s="147"/>
      <c r="CI33" s="147"/>
      <c r="CJ33" s="147"/>
      <c r="CK33" s="146"/>
      <c r="CL33" s="147"/>
      <c r="CM33" s="147"/>
      <c r="CN33" s="147"/>
      <c r="CO33" s="147"/>
      <c r="CP33" s="146"/>
      <c r="CQ33" s="147"/>
      <c r="CR33" s="147"/>
      <c r="CS33" s="147"/>
      <c r="CT33" s="147"/>
      <c r="CU33" s="146"/>
      <c r="CV33" s="147"/>
      <c r="CW33" s="147"/>
      <c r="CX33" s="147"/>
      <c r="CY33" s="147"/>
      <c r="CZ33" s="146"/>
      <c r="DA33" s="147"/>
      <c r="DB33" s="147"/>
      <c r="DC33" s="147"/>
      <c r="DD33" s="147"/>
      <c r="DE33" s="146"/>
      <c r="DF33" s="147"/>
      <c r="DG33" s="147"/>
      <c r="DH33" s="147"/>
      <c r="DI33" s="147"/>
      <c r="DJ33" s="146"/>
      <c r="DK33" s="147"/>
      <c r="DL33" s="147"/>
      <c r="DM33" s="147"/>
      <c r="DN33" s="147"/>
      <c r="DO33" s="146"/>
      <c r="DP33" s="147"/>
      <c r="DQ33" s="147"/>
      <c r="DR33" s="147"/>
      <c r="DS33" s="147"/>
      <c r="DT33" s="146"/>
      <c r="DU33" s="147"/>
      <c r="DV33" s="147"/>
      <c r="DW33" s="147"/>
      <c r="DX33" s="147"/>
      <c r="DY33" s="146"/>
      <c r="DZ33" s="147"/>
      <c r="EA33" s="147"/>
      <c r="EB33" s="147"/>
      <c r="EC33" s="147"/>
      <c r="ED33" s="146"/>
      <c r="EE33" s="147"/>
      <c r="EF33" s="147"/>
      <c r="EG33" s="147"/>
      <c r="EH33" s="147"/>
      <c r="EI33" s="146"/>
      <c r="EJ33" s="147"/>
      <c r="EK33" s="147"/>
      <c r="EL33" s="147"/>
      <c r="EM33" s="147"/>
      <c r="EN33" s="146"/>
      <c r="EO33" s="147"/>
      <c r="EP33" s="147"/>
      <c r="EQ33" s="147"/>
      <c r="ER33" s="147"/>
      <c r="ES33" s="146"/>
      <c r="ET33" s="147"/>
      <c r="EU33" s="147"/>
      <c r="EV33" s="147"/>
      <c r="EW33" s="147"/>
      <c r="EX33" s="146"/>
      <c r="EY33" s="147"/>
      <c r="EZ33" s="147"/>
      <c r="FA33" s="147"/>
      <c r="FB33" s="147"/>
      <c r="FC33" s="146"/>
      <c r="FD33" s="147"/>
      <c r="FE33" s="147"/>
      <c r="FF33" s="147"/>
      <c r="FG33" s="147"/>
      <c r="FH33" s="146"/>
      <c r="FI33" s="147"/>
      <c r="FJ33" s="147"/>
      <c r="FK33" s="147"/>
      <c r="FL33" s="147"/>
      <c r="FM33" s="146"/>
      <c r="FN33" s="147"/>
      <c r="FO33" s="147"/>
      <c r="FP33" s="147"/>
      <c r="FQ33" s="147"/>
      <c r="FR33" s="146"/>
      <c r="FS33" s="147"/>
      <c r="FT33" s="147"/>
      <c r="FU33" s="147"/>
      <c r="FV33" s="147"/>
      <c r="FW33" s="146"/>
      <c r="FX33" s="147"/>
      <c r="FY33" s="147"/>
      <c r="FZ33" s="147"/>
      <c r="GA33" s="147"/>
      <c r="GB33" s="146"/>
      <c r="GC33" s="147"/>
      <c r="GD33" s="147"/>
      <c r="GE33" s="147"/>
      <c r="GF33" s="147"/>
      <c r="GG33" s="146"/>
      <c r="GH33" s="147"/>
      <c r="GI33" s="147"/>
      <c r="GJ33" s="147"/>
      <c r="GK33" s="147"/>
      <c r="GL33" s="146"/>
      <c r="GM33" s="147"/>
      <c r="GN33" s="147"/>
      <c r="GO33" s="147"/>
      <c r="GP33" s="147"/>
      <c r="GQ33" s="146"/>
      <c r="GR33" s="147"/>
      <c r="GS33" s="147"/>
      <c r="GT33" s="147"/>
      <c r="GU33" s="147"/>
      <c r="GV33" s="146"/>
      <c r="GW33" s="147"/>
      <c r="GX33" s="147"/>
      <c r="GY33" s="147"/>
      <c r="GZ33" s="147"/>
      <c r="HA33" s="146"/>
      <c r="HB33" s="147"/>
      <c r="HC33" s="147"/>
      <c r="HD33" s="147"/>
      <c r="HE33" s="147"/>
      <c r="HF33" s="146"/>
      <c r="HG33" s="147"/>
      <c r="HH33" s="147"/>
      <c r="HI33" s="147"/>
      <c r="HJ33" s="147"/>
      <c r="HK33" s="146"/>
      <c r="HL33" s="147"/>
      <c r="HM33" s="147"/>
      <c r="HN33" s="147"/>
      <c r="HO33" s="147"/>
      <c r="HP33" s="21" t="str">
        <f>IF(Planilha!I574&lt;&gt;HP32,"VERIFIQUE","")</f>
        <v/>
      </c>
    </row>
    <row r="34" spans="1:226" ht="9" x14ac:dyDescent="0.15">
      <c r="A34" s="175" t="str">
        <f>Planilha!C576</f>
        <v>06</v>
      </c>
      <c r="B34" s="156"/>
      <c r="C34" s="182"/>
      <c r="D34" s="16"/>
      <c r="E34" s="17"/>
      <c r="F34" s="17"/>
      <c r="G34" s="17"/>
      <c r="H34" s="17"/>
      <c r="I34" s="16"/>
      <c r="J34" s="17"/>
      <c r="K34" s="18"/>
      <c r="L34" s="18"/>
      <c r="M34" s="18"/>
      <c r="N34" s="16"/>
      <c r="O34" s="17"/>
      <c r="P34" s="19"/>
      <c r="Q34" s="19"/>
      <c r="R34" s="19"/>
      <c r="S34" s="448"/>
      <c r="T34" s="449"/>
      <c r="U34" s="451"/>
      <c r="V34" s="451"/>
      <c r="W34" s="451"/>
      <c r="X34" s="448"/>
      <c r="Y34" s="449"/>
      <c r="Z34" s="451"/>
      <c r="AA34" s="451"/>
      <c r="AB34" s="451"/>
      <c r="AC34" s="448"/>
      <c r="AD34" s="449"/>
      <c r="AE34" s="451"/>
      <c r="AF34" s="451"/>
      <c r="AG34" s="451"/>
      <c r="AH34" s="16"/>
      <c r="AI34" s="17"/>
      <c r="AJ34" s="19"/>
      <c r="AK34" s="19"/>
      <c r="AL34" s="19"/>
      <c r="AM34" s="16"/>
      <c r="AN34" s="17"/>
      <c r="AO34" s="19"/>
      <c r="AP34" s="19"/>
      <c r="AQ34" s="19"/>
      <c r="AR34" s="16"/>
      <c r="AS34" s="17"/>
      <c r="AT34" s="19"/>
      <c r="AU34" s="19"/>
      <c r="AV34" s="19"/>
      <c r="AW34" s="16"/>
      <c r="AX34" s="17"/>
      <c r="AY34" s="19"/>
      <c r="AZ34" s="19"/>
      <c r="BA34" s="19"/>
      <c r="BB34" s="16"/>
      <c r="BC34" s="17"/>
      <c r="BD34" s="19"/>
      <c r="BE34" s="19"/>
      <c r="BF34" s="19"/>
      <c r="BG34" s="16"/>
      <c r="BH34" s="17"/>
      <c r="BI34" s="19"/>
      <c r="BJ34" s="19"/>
      <c r="BK34" s="19"/>
      <c r="BL34" s="16"/>
      <c r="BM34" s="17"/>
      <c r="BN34" s="19"/>
      <c r="BO34" s="19"/>
      <c r="BP34" s="19"/>
      <c r="BQ34" s="16"/>
      <c r="BR34" s="17"/>
      <c r="BS34" s="19"/>
      <c r="BT34" s="19"/>
      <c r="BU34" s="19"/>
      <c r="BV34" s="16"/>
      <c r="BW34" s="17"/>
      <c r="BX34" s="19"/>
      <c r="BY34" s="19"/>
      <c r="BZ34" s="19"/>
      <c r="CA34" s="16"/>
      <c r="CB34" s="17"/>
      <c r="CC34" s="19"/>
      <c r="CD34" s="19"/>
      <c r="CE34" s="19"/>
      <c r="CF34" s="16"/>
      <c r="CG34" s="17"/>
      <c r="CH34" s="19"/>
      <c r="CI34" s="19"/>
      <c r="CJ34" s="19"/>
      <c r="CK34" s="16"/>
      <c r="CL34" s="17"/>
      <c r="CM34" s="19"/>
      <c r="CN34" s="19"/>
      <c r="CO34" s="19"/>
      <c r="CP34" s="16"/>
      <c r="CQ34" s="17"/>
      <c r="CR34" s="19"/>
      <c r="CS34" s="19"/>
      <c r="CT34" s="19"/>
      <c r="CU34" s="16"/>
      <c r="CV34" s="17"/>
      <c r="CW34" s="19"/>
      <c r="CX34" s="19"/>
      <c r="CY34" s="19"/>
      <c r="CZ34" s="16"/>
      <c r="DA34" s="17"/>
      <c r="DB34" s="19"/>
      <c r="DC34" s="19"/>
      <c r="DD34" s="19"/>
      <c r="DE34" s="16"/>
      <c r="DF34" s="17"/>
      <c r="DG34" s="19"/>
      <c r="DH34" s="19"/>
      <c r="DI34" s="19"/>
      <c r="DJ34" s="16"/>
      <c r="DK34" s="17"/>
      <c r="DL34" s="19"/>
      <c r="DM34" s="19"/>
      <c r="DN34" s="19"/>
      <c r="DO34" s="16"/>
      <c r="DP34" s="17"/>
      <c r="DQ34" s="19"/>
      <c r="DR34" s="19"/>
      <c r="DS34" s="19"/>
      <c r="DT34" s="16"/>
      <c r="DU34" s="17"/>
      <c r="DV34" s="17"/>
      <c r="DW34" s="17"/>
      <c r="DX34" s="17"/>
      <c r="DY34" s="16"/>
      <c r="DZ34" s="17"/>
      <c r="EA34" s="18"/>
      <c r="EB34" s="18"/>
      <c r="EC34" s="18"/>
      <c r="ED34" s="16"/>
      <c r="EE34" s="17"/>
      <c r="EF34" s="19"/>
      <c r="EG34" s="19"/>
      <c r="EH34" s="19"/>
      <c r="EI34" s="16"/>
      <c r="EJ34" s="17"/>
      <c r="EK34" s="19"/>
      <c r="EL34" s="19"/>
      <c r="EM34" s="19"/>
      <c r="EN34" s="16"/>
      <c r="EO34" s="17"/>
      <c r="EP34" s="19"/>
      <c r="EQ34" s="19"/>
      <c r="ER34" s="19"/>
      <c r="ES34" s="16"/>
      <c r="ET34" s="17"/>
      <c r="EU34" s="19"/>
      <c r="EV34" s="19"/>
      <c r="EW34" s="19"/>
      <c r="EX34" s="16"/>
      <c r="EY34" s="17"/>
      <c r="EZ34" s="19"/>
      <c r="FA34" s="19"/>
      <c r="FB34" s="19"/>
      <c r="FC34" s="16"/>
      <c r="FD34" s="17"/>
      <c r="FE34" s="19"/>
      <c r="FF34" s="19"/>
      <c r="FG34" s="19"/>
      <c r="FH34" s="16"/>
      <c r="FI34" s="17"/>
      <c r="FJ34" s="19"/>
      <c r="FK34" s="19"/>
      <c r="FL34" s="19"/>
      <c r="FM34" s="16"/>
      <c r="FN34" s="17"/>
      <c r="FO34" s="19"/>
      <c r="FP34" s="19"/>
      <c r="FQ34" s="19"/>
      <c r="FR34" s="16"/>
      <c r="FS34" s="17"/>
      <c r="FT34" s="19"/>
      <c r="FU34" s="19"/>
      <c r="FV34" s="19"/>
      <c r="FW34" s="16"/>
      <c r="FX34" s="17"/>
      <c r="FY34" s="19"/>
      <c r="FZ34" s="19"/>
      <c r="GA34" s="19"/>
      <c r="GB34" s="16"/>
      <c r="GC34" s="17"/>
      <c r="GD34" s="19"/>
      <c r="GE34" s="19"/>
      <c r="GF34" s="19"/>
      <c r="GG34" s="16"/>
      <c r="GH34" s="17"/>
      <c r="GI34" s="19"/>
      <c r="GJ34" s="19"/>
      <c r="GK34" s="19"/>
      <c r="GL34" s="16"/>
      <c r="GM34" s="17"/>
      <c r="GN34" s="19"/>
      <c r="GO34" s="19"/>
      <c r="GP34" s="19"/>
      <c r="GQ34" s="16"/>
      <c r="GR34" s="17"/>
      <c r="GS34" s="19"/>
      <c r="GT34" s="19"/>
      <c r="GU34" s="19"/>
      <c r="GV34" s="16"/>
      <c r="GW34" s="17"/>
      <c r="GX34" s="19"/>
      <c r="GY34" s="19"/>
      <c r="GZ34" s="19"/>
      <c r="HA34" s="16"/>
      <c r="HB34" s="17"/>
      <c r="HC34" s="19"/>
      <c r="HD34" s="19"/>
      <c r="HE34" s="19"/>
      <c r="HF34" s="16"/>
      <c r="HG34" s="17"/>
      <c r="HH34" s="19"/>
      <c r="HI34" s="19"/>
      <c r="HJ34" s="19"/>
      <c r="HK34" s="16"/>
      <c r="HL34" s="17"/>
      <c r="HM34" s="19"/>
      <c r="HN34" s="19"/>
      <c r="HO34" s="19"/>
      <c r="HP34" s="177"/>
    </row>
    <row r="35" spans="1:226" ht="9" x14ac:dyDescent="0.15">
      <c r="A35" s="175"/>
      <c r="B35" s="156" t="str">
        <f>Planilha!D576</f>
        <v>COBERTURA TÉCNICA</v>
      </c>
      <c r="C35" s="183"/>
      <c r="D35" s="7"/>
      <c r="E35" s="6">
        <f>Planilha!$I$636*Cronograma!D36</f>
        <v>0</v>
      </c>
      <c r="F35" s="6"/>
      <c r="G35" s="6"/>
      <c r="H35" s="6"/>
      <c r="I35" s="7"/>
      <c r="J35" s="6">
        <f>Planilha!$I$636*Cronograma!I36</f>
        <v>0</v>
      </c>
      <c r="K35" s="6"/>
      <c r="L35" s="6"/>
      <c r="M35" s="6"/>
      <c r="N35" s="7"/>
      <c r="O35" s="6">
        <f>Planilha!$I$636*Cronograma!N36</f>
        <v>0</v>
      </c>
      <c r="P35" s="6"/>
      <c r="Q35" s="6"/>
      <c r="R35" s="6"/>
      <c r="S35" s="7"/>
      <c r="T35" s="6">
        <v>133257.87</v>
      </c>
      <c r="U35" s="6"/>
      <c r="V35" s="6"/>
      <c r="W35" s="6"/>
      <c r="X35" s="7"/>
      <c r="Y35" s="6">
        <v>209290.59</v>
      </c>
      <c r="Z35" s="6"/>
      <c r="AA35" s="6"/>
      <c r="AB35" s="6"/>
      <c r="AC35" s="7"/>
      <c r="AD35" s="6">
        <v>231339.78</v>
      </c>
      <c r="AE35" s="6"/>
      <c r="AF35" s="6"/>
      <c r="AG35" s="6"/>
      <c r="AH35" s="7"/>
      <c r="AI35" s="6">
        <f>Planilha!$I$636*Cronograma!AH36</f>
        <v>0</v>
      </c>
      <c r="AJ35" s="6"/>
      <c r="AK35" s="6"/>
      <c r="AL35" s="6"/>
      <c r="AM35" s="7"/>
      <c r="AN35" s="6">
        <f>Planilha!$I$636*Cronograma!AM36</f>
        <v>0</v>
      </c>
      <c r="AO35" s="6"/>
      <c r="AP35" s="6"/>
      <c r="AQ35" s="6"/>
      <c r="AR35" s="7"/>
      <c r="AS35" s="6">
        <f>Planilha!$I$636*Cronograma!AR36</f>
        <v>0</v>
      </c>
      <c r="AT35" s="6"/>
      <c r="AU35" s="6"/>
      <c r="AV35" s="6"/>
      <c r="AW35" s="7"/>
      <c r="AX35" s="6">
        <f>Planilha!$I$636*Cronograma!AW36</f>
        <v>0</v>
      </c>
      <c r="AY35" s="6"/>
      <c r="AZ35" s="6"/>
      <c r="BA35" s="6"/>
      <c r="BB35" s="7"/>
      <c r="BC35" s="6">
        <f>Planilha!$I$636*Cronograma!BB36</f>
        <v>0</v>
      </c>
      <c r="BD35" s="6"/>
      <c r="BE35" s="6"/>
      <c r="BF35" s="6"/>
      <c r="BG35" s="7"/>
      <c r="BH35" s="6">
        <f>Planilha!$I$636*Cronograma!BG36</f>
        <v>0</v>
      </c>
      <c r="BI35" s="6"/>
      <c r="BJ35" s="6"/>
      <c r="BK35" s="6"/>
      <c r="BL35" s="7"/>
      <c r="BM35" s="6">
        <f>Planilha!$I$636*Cronograma!BL36</f>
        <v>0</v>
      </c>
      <c r="BN35" s="6"/>
      <c r="BO35" s="6"/>
      <c r="BP35" s="6"/>
      <c r="BQ35" s="7"/>
      <c r="BR35" s="6">
        <f>Planilha!$I$636*Cronograma!BQ36</f>
        <v>0</v>
      </c>
      <c r="BS35" s="6"/>
      <c r="BT35" s="6"/>
      <c r="BU35" s="6"/>
      <c r="BV35" s="7"/>
      <c r="BW35" s="6">
        <f>Planilha!$I$636*Cronograma!BV36</f>
        <v>0</v>
      </c>
      <c r="BX35" s="6"/>
      <c r="BY35" s="6"/>
      <c r="BZ35" s="6"/>
      <c r="CA35" s="7"/>
      <c r="CB35" s="6">
        <f>Planilha!$I$636*Cronograma!CA36</f>
        <v>0</v>
      </c>
      <c r="CC35" s="6"/>
      <c r="CD35" s="6"/>
      <c r="CE35" s="6"/>
      <c r="CF35" s="7"/>
      <c r="CG35" s="6">
        <f>Planilha!$I$636*Cronograma!CF36</f>
        <v>0</v>
      </c>
      <c r="CH35" s="6"/>
      <c r="CI35" s="6"/>
      <c r="CJ35" s="6"/>
      <c r="CK35" s="7"/>
      <c r="CL35" s="6">
        <f>Planilha!$I$636*Cronograma!CK36</f>
        <v>0</v>
      </c>
      <c r="CM35" s="6"/>
      <c r="CN35" s="6"/>
      <c r="CO35" s="6"/>
      <c r="CP35" s="7"/>
      <c r="CQ35" s="6">
        <f>Planilha!$I$636*Cronograma!CP36</f>
        <v>0</v>
      </c>
      <c r="CR35" s="6"/>
      <c r="CS35" s="6"/>
      <c r="CT35" s="6"/>
      <c r="CU35" s="7"/>
      <c r="CV35" s="6">
        <f>Planilha!$I$636*Cronograma!CU36</f>
        <v>0</v>
      </c>
      <c r="CW35" s="6"/>
      <c r="CX35" s="6"/>
      <c r="CY35" s="6"/>
      <c r="CZ35" s="7"/>
      <c r="DA35" s="6">
        <f>Planilha!$I$636*Cronograma!CZ36</f>
        <v>0</v>
      </c>
      <c r="DB35" s="6"/>
      <c r="DC35" s="6"/>
      <c r="DD35" s="6"/>
      <c r="DE35" s="7"/>
      <c r="DF35" s="6">
        <f>Planilha!$I$636*Cronograma!DE36</f>
        <v>0</v>
      </c>
      <c r="DG35" s="6"/>
      <c r="DH35" s="6"/>
      <c r="DI35" s="6"/>
      <c r="DJ35" s="7"/>
      <c r="DK35" s="6">
        <f>Planilha!$I$636*Cronograma!DJ36</f>
        <v>0</v>
      </c>
      <c r="DL35" s="6"/>
      <c r="DM35" s="6"/>
      <c r="DN35" s="6"/>
      <c r="DO35" s="7"/>
      <c r="DP35" s="6">
        <f>Planilha!$I$636*Cronograma!DO36</f>
        <v>0</v>
      </c>
      <c r="DQ35" s="6"/>
      <c r="DR35" s="6"/>
      <c r="DS35" s="6"/>
      <c r="DT35" s="7"/>
      <c r="DU35" s="6">
        <f>Planilha!$I$636*Cronograma!DT36</f>
        <v>0</v>
      </c>
      <c r="DV35" s="6"/>
      <c r="DW35" s="6"/>
      <c r="DX35" s="6"/>
      <c r="DY35" s="7"/>
      <c r="DZ35" s="6">
        <f>Planilha!$I$636*Cronograma!DY36</f>
        <v>0</v>
      </c>
      <c r="EA35" s="6"/>
      <c r="EB35" s="6"/>
      <c r="EC35" s="6"/>
      <c r="ED35" s="7"/>
      <c r="EE35" s="6">
        <f>Planilha!$I$636*Cronograma!ED36</f>
        <v>0</v>
      </c>
      <c r="EF35" s="6"/>
      <c r="EG35" s="6"/>
      <c r="EH35" s="6"/>
      <c r="EI35" s="7"/>
      <c r="EJ35" s="6">
        <f>Planilha!$I$636*Cronograma!EI36</f>
        <v>0</v>
      </c>
      <c r="EK35" s="6"/>
      <c r="EL35" s="6"/>
      <c r="EM35" s="6"/>
      <c r="EN35" s="7"/>
      <c r="EO35" s="6">
        <f>Planilha!$I$636*Cronograma!EN36</f>
        <v>0</v>
      </c>
      <c r="EP35" s="6"/>
      <c r="EQ35" s="6"/>
      <c r="ER35" s="6"/>
      <c r="ES35" s="7"/>
      <c r="ET35" s="6">
        <f>Planilha!$I$636*Cronograma!ES36</f>
        <v>0</v>
      </c>
      <c r="EU35" s="6"/>
      <c r="EV35" s="6"/>
      <c r="EW35" s="6"/>
      <c r="EX35" s="7"/>
      <c r="EY35" s="6">
        <f>Planilha!$I$636*Cronograma!EX36</f>
        <v>0</v>
      </c>
      <c r="EZ35" s="6"/>
      <c r="FA35" s="6"/>
      <c r="FB35" s="6"/>
      <c r="FC35" s="7"/>
      <c r="FD35" s="6">
        <f>Planilha!$I$636*Cronograma!FC36</f>
        <v>0</v>
      </c>
      <c r="FE35" s="6"/>
      <c r="FF35" s="6"/>
      <c r="FG35" s="6"/>
      <c r="FH35" s="7"/>
      <c r="FI35" s="6">
        <f>Planilha!$I$636*Cronograma!FH36</f>
        <v>0</v>
      </c>
      <c r="FJ35" s="6"/>
      <c r="FK35" s="6"/>
      <c r="FL35" s="6"/>
      <c r="FM35" s="7"/>
      <c r="FN35" s="6">
        <f>Planilha!$I$636*Cronograma!FM36</f>
        <v>0</v>
      </c>
      <c r="FO35" s="6"/>
      <c r="FP35" s="6"/>
      <c r="FQ35" s="6"/>
      <c r="FR35" s="7"/>
      <c r="FS35" s="6">
        <f>Planilha!$I$636*Cronograma!FR36</f>
        <v>0</v>
      </c>
      <c r="FT35" s="6"/>
      <c r="FU35" s="6"/>
      <c r="FV35" s="6"/>
      <c r="FW35" s="7"/>
      <c r="FX35" s="6">
        <f>Planilha!$I$636*Cronograma!FW36</f>
        <v>0</v>
      </c>
      <c r="FY35" s="6"/>
      <c r="FZ35" s="6"/>
      <c r="GA35" s="6"/>
      <c r="GB35" s="7"/>
      <c r="GC35" s="6">
        <f>Planilha!$I$636*Cronograma!GB36</f>
        <v>0</v>
      </c>
      <c r="GD35" s="6"/>
      <c r="GE35" s="6"/>
      <c r="GF35" s="6"/>
      <c r="GG35" s="7"/>
      <c r="GH35" s="6">
        <f>Planilha!$I$636*Cronograma!GG36</f>
        <v>0</v>
      </c>
      <c r="GI35" s="6"/>
      <c r="GJ35" s="6"/>
      <c r="GK35" s="6"/>
      <c r="GL35" s="7"/>
      <c r="GM35" s="6">
        <f>Planilha!$I$636*Cronograma!GL36</f>
        <v>0</v>
      </c>
      <c r="GN35" s="6"/>
      <c r="GO35" s="6"/>
      <c r="GP35" s="6"/>
      <c r="GQ35" s="7"/>
      <c r="GR35" s="6">
        <f>Planilha!$I$636*Cronograma!GQ36</f>
        <v>0</v>
      </c>
      <c r="GS35" s="6"/>
      <c r="GT35" s="6"/>
      <c r="GU35" s="6"/>
      <c r="GV35" s="7"/>
      <c r="GW35" s="6">
        <f>Planilha!$I$636*Cronograma!GV36</f>
        <v>0</v>
      </c>
      <c r="GX35" s="6"/>
      <c r="GY35" s="6"/>
      <c r="GZ35" s="6"/>
      <c r="HA35" s="7"/>
      <c r="HB35" s="6">
        <f>Planilha!$I$636*Cronograma!HA36</f>
        <v>0</v>
      </c>
      <c r="HC35" s="6"/>
      <c r="HD35" s="6"/>
      <c r="HE35" s="6"/>
      <c r="HF35" s="7"/>
      <c r="HG35" s="6">
        <f>Planilha!$I$636*Cronograma!HF36</f>
        <v>0</v>
      </c>
      <c r="HH35" s="6"/>
      <c r="HI35" s="6"/>
      <c r="HJ35" s="6"/>
      <c r="HK35" s="7"/>
      <c r="HL35" s="6">
        <f>Planilha!$I$636*Cronograma!HK36</f>
        <v>0</v>
      </c>
      <c r="HM35" s="6"/>
      <c r="HN35" s="6"/>
      <c r="HO35" s="6"/>
      <c r="HP35" s="179">
        <f>SUM(D35:HO35)</f>
        <v>573888.24</v>
      </c>
    </row>
    <row r="36" spans="1:226" ht="9" x14ac:dyDescent="0.15">
      <c r="A36" s="180"/>
      <c r="B36" s="185"/>
      <c r="C36" s="186"/>
      <c r="D36" s="146"/>
      <c r="E36" s="147"/>
      <c r="F36" s="147"/>
      <c r="G36" s="147"/>
      <c r="H36" s="147"/>
      <c r="I36" s="146"/>
      <c r="J36" s="147"/>
      <c r="K36" s="147"/>
      <c r="L36" s="147"/>
      <c r="M36" s="147"/>
      <c r="N36" s="146"/>
      <c r="O36" s="147"/>
      <c r="P36" s="147"/>
      <c r="Q36" s="147"/>
      <c r="R36" s="147"/>
      <c r="S36" s="146"/>
      <c r="T36" s="147"/>
      <c r="U36" s="147"/>
      <c r="V36" s="147"/>
      <c r="W36" s="147"/>
      <c r="X36" s="146"/>
      <c r="Y36" s="147"/>
      <c r="Z36" s="147"/>
      <c r="AA36" s="147"/>
      <c r="AB36" s="147"/>
      <c r="AC36" s="146"/>
      <c r="AD36" s="147"/>
      <c r="AE36" s="147"/>
      <c r="AF36" s="147"/>
      <c r="AG36" s="147"/>
      <c r="AH36" s="146"/>
      <c r="AI36" s="147"/>
      <c r="AJ36" s="147"/>
      <c r="AK36" s="147"/>
      <c r="AL36" s="147"/>
      <c r="AM36" s="146"/>
      <c r="AN36" s="147"/>
      <c r="AO36" s="147"/>
      <c r="AP36" s="147"/>
      <c r="AQ36" s="147"/>
      <c r="AR36" s="146"/>
      <c r="AS36" s="147"/>
      <c r="AT36" s="147"/>
      <c r="AU36" s="147"/>
      <c r="AV36" s="147"/>
      <c r="AW36" s="146"/>
      <c r="AX36" s="147"/>
      <c r="AY36" s="147"/>
      <c r="AZ36" s="147"/>
      <c r="BA36" s="147"/>
      <c r="BB36" s="146"/>
      <c r="BC36" s="147"/>
      <c r="BD36" s="147"/>
      <c r="BE36" s="147"/>
      <c r="BF36" s="147"/>
      <c r="BG36" s="146"/>
      <c r="BH36" s="147"/>
      <c r="BI36" s="147"/>
      <c r="BJ36" s="147"/>
      <c r="BK36" s="147"/>
      <c r="BL36" s="146"/>
      <c r="BM36" s="147"/>
      <c r="BN36" s="147"/>
      <c r="BO36" s="147"/>
      <c r="BP36" s="147"/>
      <c r="BQ36" s="146"/>
      <c r="BR36" s="147"/>
      <c r="BS36" s="147"/>
      <c r="BT36" s="147"/>
      <c r="BU36" s="147"/>
      <c r="BV36" s="146"/>
      <c r="BW36" s="147"/>
      <c r="BX36" s="147"/>
      <c r="BY36" s="147"/>
      <c r="BZ36" s="147"/>
      <c r="CA36" s="146"/>
      <c r="CB36" s="147"/>
      <c r="CC36" s="147"/>
      <c r="CD36" s="147"/>
      <c r="CE36" s="147"/>
      <c r="CF36" s="146"/>
      <c r="CG36" s="147"/>
      <c r="CH36" s="147"/>
      <c r="CI36" s="147"/>
      <c r="CJ36" s="147"/>
      <c r="CK36" s="146"/>
      <c r="CL36" s="147"/>
      <c r="CM36" s="147"/>
      <c r="CN36" s="147"/>
      <c r="CO36" s="147"/>
      <c r="CP36" s="146"/>
      <c r="CQ36" s="147"/>
      <c r="CR36" s="147"/>
      <c r="CS36" s="147"/>
      <c r="CT36" s="147"/>
      <c r="CU36" s="146"/>
      <c r="CV36" s="147"/>
      <c r="CW36" s="147"/>
      <c r="CX36" s="147"/>
      <c r="CY36" s="147"/>
      <c r="CZ36" s="146"/>
      <c r="DA36" s="147"/>
      <c r="DB36" s="147"/>
      <c r="DC36" s="147"/>
      <c r="DD36" s="147"/>
      <c r="DE36" s="146"/>
      <c r="DF36" s="147"/>
      <c r="DG36" s="147"/>
      <c r="DH36" s="147"/>
      <c r="DI36" s="147"/>
      <c r="DJ36" s="146"/>
      <c r="DK36" s="147"/>
      <c r="DL36" s="147"/>
      <c r="DM36" s="147"/>
      <c r="DN36" s="147"/>
      <c r="DO36" s="146"/>
      <c r="DP36" s="147"/>
      <c r="DQ36" s="147"/>
      <c r="DR36" s="147"/>
      <c r="DS36" s="147"/>
      <c r="DT36" s="146"/>
      <c r="DU36" s="147"/>
      <c r="DV36" s="147"/>
      <c r="DW36" s="147"/>
      <c r="DX36" s="147"/>
      <c r="DY36" s="146"/>
      <c r="DZ36" s="147"/>
      <c r="EA36" s="147"/>
      <c r="EB36" s="147"/>
      <c r="EC36" s="147"/>
      <c r="ED36" s="146"/>
      <c r="EE36" s="147"/>
      <c r="EF36" s="147"/>
      <c r="EG36" s="147"/>
      <c r="EH36" s="147"/>
      <c r="EI36" s="146"/>
      <c r="EJ36" s="147"/>
      <c r="EK36" s="147"/>
      <c r="EL36" s="147"/>
      <c r="EM36" s="147"/>
      <c r="EN36" s="146"/>
      <c r="EO36" s="147"/>
      <c r="EP36" s="147"/>
      <c r="EQ36" s="147"/>
      <c r="ER36" s="147"/>
      <c r="ES36" s="146"/>
      <c r="ET36" s="147"/>
      <c r="EU36" s="147"/>
      <c r="EV36" s="147"/>
      <c r="EW36" s="147"/>
      <c r="EX36" s="146"/>
      <c r="EY36" s="147"/>
      <c r="EZ36" s="147"/>
      <c r="FA36" s="147"/>
      <c r="FB36" s="147"/>
      <c r="FC36" s="146"/>
      <c r="FD36" s="147"/>
      <c r="FE36" s="147"/>
      <c r="FF36" s="147"/>
      <c r="FG36" s="147"/>
      <c r="FH36" s="146"/>
      <c r="FI36" s="147"/>
      <c r="FJ36" s="147"/>
      <c r="FK36" s="147"/>
      <c r="FL36" s="147"/>
      <c r="FM36" s="146"/>
      <c r="FN36" s="147"/>
      <c r="FO36" s="147"/>
      <c r="FP36" s="147"/>
      <c r="FQ36" s="147"/>
      <c r="FR36" s="146"/>
      <c r="FS36" s="147"/>
      <c r="FT36" s="147"/>
      <c r="FU36" s="147"/>
      <c r="FV36" s="147"/>
      <c r="FW36" s="146"/>
      <c r="FX36" s="147"/>
      <c r="FY36" s="147"/>
      <c r="FZ36" s="147"/>
      <c r="GA36" s="147"/>
      <c r="GB36" s="146"/>
      <c r="GC36" s="147"/>
      <c r="GD36" s="147"/>
      <c r="GE36" s="147"/>
      <c r="GF36" s="147"/>
      <c r="GG36" s="146"/>
      <c r="GH36" s="147"/>
      <c r="GI36" s="147"/>
      <c r="GJ36" s="147"/>
      <c r="GK36" s="147"/>
      <c r="GL36" s="146"/>
      <c r="GM36" s="147"/>
      <c r="GN36" s="147"/>
      <c r="GO36" s="147"/>
      <c r="GP36" s="147"/>
      <c r="GQ36" s="146"/>
      <c r="GR36" s="147"/>
      <c r="GS36" s="147"/>
      <c r="GT36" s="147"/>
      <c r="GU36" s="147"/>
      <c r="GV36" s="146"/>
      <c r="GW36" s="147"/>
      <c r="GX36" s="147"/>
      <c r="GY36" s="147"/>
      <c r="GZ36" s="147"/>
      <c r="HA36" s="146"/>
      <c r="HB36" s="147"/>
      <c r="HC36" s="147"/>
      <c r="HD36" s="147"/>
      <c r="HE36" s="147"/>
      <c r="HF36" s="146"/>
      <c r="HG36" s="147"/>
      <c r="HH36" s="147"/>
      <c r="HI36" s="147"/>
      <c r="HJ36" s="147"/>
      <c r="HK36" s="146"/>
      <c r="HL36" s="147"/>
      <c r="HM36" s="147"/>
      <c r="HN36" s="147"/>
      <c r="HO36" s="147"/>
      <c r="HP36" s="21" t="str">
        <f>IF(Planilha!I636&lt;&gt;HP35,"VERIFIQUE","")</f>
        <v/>
      </c>
    </row>
    <row r="37" spans="1:226" ht="9" x14ac:dyDescent="0.15">
      <c r="A37" s="175" t="str">
        <f>Planilha!C638</f>
        <v>07</v>
      </c>
      <c r="B37" s="156"/>
      <c r="C37" s="188"/>
      <c r="D37" s="16"/>
      <c r="E37" s="17"/>
      <c r="F37" s="17"/>
      <c r="G37" s="17"/>
      <c r="H37" s="17"/>
      <c r="I37" s="16"/>
      <c r="J37" s="17"/>
      <c r="K37" s="17"/>
      <c r="L37" s="17"/>
      <c r="M37" s="17"/>
      <c r="N37" s="16"/>
      <c r="O37" s="17"/>
      <c r="P37" s="17"/>
      <c r="Q37" s="17"/>
      <c r="R37" s="17"/>
      <c r="S37" s="16"/>
      <c r="T37" s="17"/>
      <c r="U37" s="17"/>
      <c r="V37" s="17"/>
      <c r="W37" s="17"/>
      <c r="X37" s="16"/>
      <c r="Y37" s="17"/>
      <c r="Z37" s="17"/>
      <c r="AA37" s="17"/>
      <c r="AB37" s="17"/>
      <c r="AC37" s="16"/>
      <c r="AD37" s="17"/>
      <c r="AE37" s="17"/>
      <c r="AF37" s="17"/>
      <c r="AG37" s="17"/>
      <c r="AH37" s="16"/>
      <c r="AI37" s="17"/>
      <c r="AJ37" s="17"/>
      <c r="AK37" s="17"/>
      <c r="AL37" s="17"/>
      <c r="AM37" s="448"/>
      <c r="AN37" s="449"/>
      <c r="AO37" s="451"/>
      <c r="AP37" s="451"/>
      <c r="AQ37" s="451"/>
      <c r="AR37" s="448"/>
      <c r="AS37" s="449"/>
      <c r="AT37" s="451"/>
      <c r="AU37" s="451"/>
      <c r="AV37" s="451"/>
      <c r="AW37" s="16"/>
      <c r="AX37" s="17"/>
      <c r="AY37" s="19"/>
      <c r="AZ37" s="19"/>
      <c r="BA37" s="19"/>
      <c r="BB37" s="16"/>
      <c r="BC37" s="17"/>
      <c r="BD37" s="19"/>
      <c r="BE37" s="19"/>
      <c r="BF37" s="19"/>
      <c r="BG37" s="16"/>
      <c r="BH37" s="17"/>
      <c r="BI37" s="19"/>
      <c r="BJ37" s="19"/>
      <c r="BK37" s="19"/>
      <c r="BL37" s="16"/>
      <c r="BM37" s="17"/>
      <c r="BN37" s="19"/>
      <c r="BO37" s="19"/>
      <c r="BP37" s="19"/>
      <c r="BQ37" s="16"/>
      <c r="BR37" s="17"/>
      <c r="BS37" s="19"/>
      <c r="BT37" s="19"/>
      <c r="BU37" s="19"/>
      <c r="BV37" s="16"/>
      <c r="BW37" s="17"/>
      <c r="BX37" s="19"/>
      <c r="BY37" s="19"/>
      <c r="BZ37" s="19"/>
      <c r="CA37" s="16"/>
      <c r="CB37" s="17"/>
      <c r="CC37" s="19"/>
      <c r="CD37" s="19"/>
      <c r="CE37" s="19"/>
      <c r="CF37" s="16"/>
      <c r="CG37" s="17"/>
      <c r="CH37" s="19"/>
      <c r="CI37" s="19"/>
      <c r="CJ37" s="19"/>
      <c r="CK37" s="16"/>
      <c r="CL37" s="17"/>
      <c r="CM37" s="19"/>
      <c r="CN37" s="19"/>
      <c r="CO37" s="19"/>
      <c r="CP37" s="16"/>
      <c r="CQ37" s="17"/>
      <c r="CR37" s="19"/>
      <c r="CS37" s="19"/>
      <c r="CT37" s="19"/>
      <c r="CU37" s="16"/>
      <c r="CV37" s="17"/>
      <c r="CW37" s="19"/>
      <c r="CX37" s="19"/>
      <c r="CY37" s="19"/>
      <c r="CZ37" s="16"/>
      <c r="DA37" s="17"/>
      <c r="DB37" s="19"/>
      <c r="DC37" s="19"/>
      <c r="DD37" s="19"/>
      <c r="DE37" s="16"/>
      <c r="DF37" s="17"/>
      <c r="DG37" s="19"/>
      <c r="DH37" s="19"/>
      <c r="DI37" s="19"/>
      <c r="DJ37" s="16"/>
      <c r="DK37" s="17"/>
      <c r="DL37" s="19"/>
      <c r="DM37" s="19"/>
      <c r="DN37" s="19"/>
      <c r="DO37" s="16"/>
      <c r="DP37" s="17"/>
      <c r="DQ37" s="19"/>
      <c r="DR37" s="19"/>
      <c r="DS37" s="19"/>
      <c r="DT37" s="16"/>
      <c r="DU37" s="17"/>
      <c r="DV37" s="17"/>
      <c r="DW37" s="17"/>
      <c r="DX37" s="17"/>
      <c r="DY37" s="16"/>
      <c r="DZ37" s="17"/>
      <c r="EA37" s="18"/>
      <c r="EB37" s="18"/>
      <c r="EC37" s="18"/>
      <c r="ED37" s="16"/>
      <c r="EE37" s="17"/>
      <c r="EF37" s="19"/>
      <c r="EG37" s="19"/>
      <c r="EH37" s="19"/>
      <c r="EI37" s="16"/>
      <c r="EJ37" s="17"/>
      <c r="EK37" s="19"/>
      <c r="EL37" s="19"/>
      <c r="EM37" s="19"/>
      <c r="EN37" s="16"/>
      <c r="EO37" s="17"/>
      <c r="EP37" s="19"/>
      <c r="EQ37" s="19"/>
      <c r="ER37" s="19"/>
      <c r="ES37" s="16"/>
      <c r="ET37" s="17"/>
      <c r="EU37" s="19"/>
      <c r="EV37" s="19"/>
      <c r="EW37" s="19"/>
      <c r="EX37" s="16"/>
      <c r="EY37" s="17"/>
      <c r="EZ37" s="19"/>
      <c r="FA37" s="19"/>
      <c r="FB37" s="19"/>
      <c r="FC37" s="16"/>
      <c r="FD37" s="17"/>
      <c r="FE37" s="19"/>
      <c r="FF37" s="19"/>
      <c r="FG37" s="19"/>
      <c r="FH37" s="16"/>
      <c r="FI37" s="17"/>
      <c r="FJ37" s="19"/>
      <c r="FK37" s="19"/>
      <c r="FL37" s="19"/>
      <c r="FM37" s="16"/>
      <c r="FN37" s="17"/>
      <c r="FO37" s="19"/>
      <c r="FP37" s="19"/>
      <c r="FQ37" s="19"/>
      <c r="FR37" s="16"/>
      <c r="FS37" s="17"/>
      <c r="FT37" s="19"/>
      <c r="FU37" s="19"/>
      <c r="FV37" s="19"/>
      <c r="FW37" s="16"/>
      <c r="FX37" s="17"/>
      <c r="FY37" s="19"/>
      <c r="FZ37" s="19"/>
      <c r="GA37" s="19"/>
      <c r="GB37" s="16"/>
      <c r="GC37" s="17"/>
      <c r="GD37" s="19"/>
      <c r="GE37" s="19"/>
      <c r="GF37" s="19"/>
      <c r="GG37" s="16"/>
      <c r="GH37" s="17"/>
      <c r="GI37" s="19"/>
      <c r="GJ37" s="19"/>
      <c r="GK37" s="19"/>
      <c r="GL37" s="16"/>
      <c r="GM37" s="17"/>
      <c r="GN37" s="19"/>
      <c r="GO37" s="19"/>
      <c r="GP37" s="19"/>
      <c r="GQ37" s="16"/>
      <c r="GR37" s="17"/>
      <c r="GS37" s="19"/>
      <c r="GT37" s="19"/>
      <c r="GU37" s="19"/>
      <c r="GV37" s="16"/>
      <c r="GW37" s="17"/>
      <c r="GX37" s="19"/>
      <c r="GY37" s="19"/>
      <c r="GZ37" s="19"/>
      <c r="HA37" s="16"/>
      <c r="HB37" s="17"/>
      <c r="HC37" s="19"/>
      <c r="HD37" s="19"/>
      <c r="HE37" s="19"/>
      <c r="HF37" s="16"/>
      <c r="HG37" s="17"/>
      <c r="HH37" s="19"/>
      <c r="HI37" s="19"/>
      <c r="HJ37" s="19"/>
      <c r="HK37" s="16"/>
      <c r="HL37" s="17"/>
      <c r="HM37" s="19"/>
      <c r="HN37" s="19"/>
      <c r="HO37" s="19"/>
      <c r="HP37" s="189"/>
    </row>
    <row r="38" spans="1:226" ht="9" x14ac:dyDescent="0.15">
      <c r="A38" s="175"/>
      <c r="B38" s="156" t="str">
        <f>Planilha!D638</f>
        <v>SERVIÇOS DE CONCLUSÃO DE OBRA</v>
      </c>
      <c r="C38" s="183"/>
      <c r="D38" s="7"/>
      <c r="E38" s="6">
        <f>Planilha!$I$648*Cronograma!D39</f>
        <v>0</v>
      </c>
      <c r="F38" s="6"/>
      <c r="G38" s="6"/>
      <c r="H38" s="6"/>
      <c r="I38" s="7"/>
      <c r="J38" s="6">
        <f>Planilha!$I$648*Cronograma!I39</f>
        <v>0</v>
      </c>
      <c r="K38" s="6"/>
      <c r="L38" s="6"/>
      <c r="M38" s="6"/>
      <c r="N38" s="7"/>
      <c r="O38" s="6">
        <f>Planilha!$I$648*Cronograma!N39</f>
        <v>0</v>
      </c>
      <c r="P38" s="6"/>
      <c r="Q38" s="6"/>
      <c r="R38" s="6"/>
      <c r="S38" s="7"/>
      <c r="T38" s="6">
        <f>Planilha!$I$648*Cronograma!S39</f>
        <v>0</v>
      </c>
      <c r="U38" s="6"/>
      <c r="V38" s="6"/>
      <c r="W38" s="6"/>
      <c r="X38" s="7"/>
      <c r="Y38" s="6">
        <f>Planilha!$I$648*Cronograma!X39</f>
        <v>0</v>
      </c>
      <c r="Z38" s="6"/>
      <c r="AA38" s="6"/>
      <c r="AB38" s="6"/>
      <c r="AC38" s="7"/>
      <c r="AD38" s="6">
        <f>Planilha!$I$648*Cronograma!AC39</f>
        <v>0</v>
      </c>
      <c r="AE38" s="6"/>
      <c r="AF38" s="6"/>
      <c r="AG38" s="6"/>
      <c r="AH38" s="7"/>
      <c r="AI38" s="6">
        <f>Planilha!$I$648*Cronograma!AH39</f>
        <v>0</v>
      </c>
      <c r="AJ38" s="6"/>
      <c r="AK38" s="6"/>
      <c r="AL38" s="6"/>
      <c r="AM38" s="7"/>
      <c r="AN38" s="6">
        <v>74785.039999999994</v>
      </c>
      <c r="AO38" s="6"/>
      <c r="AP38" s="6"/>
      <c r="AQ38" s="6"/>
      <c r="AR38" s="7"/>
      <c r="AS38" s="6">
        <v>174498.41</v>
      </c>
      <c r="AT38" s="6"/>
      <c r="AU38" s="6"/>
      <c r="AV38" s="6"/>
      <c r="AW38" s="7"/>
      <c r="AX38" s="6">
        <f>Planilha!$I$648*Cronograma!AW39</f>
        <v>0</v>
      </c>
      <c r="AY38" s="6"/>
      <c r="AZ38" s="6"/>
      <c r="BA38" s="6"/>
      <c r="BB38" s="7"/>
      <c r="BC38" s="6">
        <f>Planilha!$I$648*Cronograma!BB39</f>
        <v>0</v>
      </c>
      <c r="BD38" s="6"/>
      <c r="BE38" s="6"/>
      <c r="BF38" s="6"/>
      <c r="BG38" s="7"/>
      <c r="BH38" s="6">
        <f>Planilha!$I$648*Cronograma!BG39</f>
        <v>0</v>
      </c>
      <c r="BI38" s="6"/>
      <c r="BJ38" s="6"/>
      <c r="BK38" s="6"/>
      <c r="BL38" s="7"/>
      <c r="BM38" s="6">
        <f>Planilha!$I$648*Cronograma!BL39</f>
        <v>0</v>
      </c>
      <c r="BN38" s="6"/>
      <c r="BO38" s="6"/>
      <c r="BP38" s="6"/>
      <c r="BQ38" s="7"/>
      <c r="BR38" s="6">
        <f>Planilha!$I$648*Cronograma!BQ39</f>
        <v>0</v>
      </c>
      <c r="BS38" s="6"/>
      <c r="BT38" s="6"/>
      <c r="BU38" s="6"/>
      <c r="BV38" s="7"/>
      <c r="BW38" s="6">
        <f>Planilha!$I$648*Cronograma!BV39</f>
        <v>0</v>
      </c>
      <c r="BX38" s="6"/>
      <c r="BY38" s="6"/>
      <c r="BZ38" s="6"/>
      <c r="CA38" s="7"/>
      <c r="CB38" s="6">
        <f>Planilha!$I$648*Cronograma!CA39</f>
        <v>0</v>
      </c>
      <c r="CC38" s="6"/>
      <c r="CD38" s="6"/>
      <c r="CE38" s="6"/>
      <c r="CF38" s="7"/>
      <c r="CG38" s="6">
        <f>Planilha!$I$648*Cronograma!CF39</f>
        <v>0</v>
      </c>
      <c r="CH38" s="6"/>
      <c r="CI38" s="6"/>
      <c r="CJ38" s="6"/>
      <c r="CK38" s="7"/>
      <c r="CL38" s="6">
        <f>Planilha!$I$648*Cronograma!CK39</f>
        <v>0</v>
      </c>
      <c r="CM38" s="6"/>
      <c r="CN38" s="6"/>
      <c r="CO38" s="6"/>
      <c r="CP38" s="7"/>
      <c r="CQ38" s="6">
        <f>Planilha!$I$648*Cronograma!CP39</f>
        <v>0</v>
      </c>
      <c r="CR38" s="6"/>
      <c r="CS38" s="6"/>
      <c r="CT38" s="6"/>
      <c r="CU38" s="7"/>
      <c r="CV38" s="6">
        <f>Planilha!$I$648*Cronograma!CU39</f>
        <v>0</v>
      </c>
      <c r="CW38" s="6"/>
      <c r="CX38" s="6"/>
      <c r="CY38" s="6"/>
      <c r="CZ38" s="7"/>
      <c r="DA38" s="6">
        <f>Planilha!$I$648*Cronograma!CZ39</f>
        <v>0</v>
      </c>
      <c r="DB38" s="6"/>
      <c r="DC38" s="6"/>
      <c r="DD38" s="6"/>
      <c r="DE38" s="7"/>
      <c r="DF38" s="6">
        <f>Planilha!$I$648*Cronograma!DE39</f>
        <v>0</v>
      </c>
      <c r="DG38" s="6"/>
      <c r="DH38" s="6"/>
      <c r="DI38" s="6"/>
      <c r="DJ38" s="7"/>
      <c r="DK38" s="6">
        <f>Planilha!$I$648*Cronograma!DJ39</f>
        <v>0</v>
      </c>
      <c r="DL38" s="6"/>
      <c r="DM38" s="6"/>
      <c r="DN38" s="6"/>
      <c r="DO38" s="7"/>
      <c r="DP38" s="6">
        <f>Planilha!$I$648*Cronograma!DO39</f>
        <v>0</v>
      </c>
      <c r="DQ38" s="6"/>
      <c r="DR38" s="6"/>
      <c r="DS38" s="6"/>
      <c r="DT38" s="7"/>
      <c r="DU38" s="6">
        <f>Planilha!$I$648*Cronograma!DT39</f>
        <v>0</v>
      </c>
      <c r="DV38" s="6"/>
      <c r="DW38" s="6"/>
      <c r="DX38" s="6"/>
      <c r="DY38" s="7"/>
      <c r="DZ38" s="6">
        <f>Planilha!$I$648*Cronograma!DY39</f>
        <v>0</v>
      </c>
      <c r="EA38" s="6"/>
      <c r="EB38" s="6"/>
      <c r="EC38" s="6"/>
      <c r="ED38" s="7"/>
      <c r="EE38" s="6">
        <f>Planilha!$I$648*Cronograma!ED39</f>
        <v>0</v>
      </c>
      <c r="EF38" s="6"/>
      <c r="EG38" s="6"/>
      <c r="EH38" s="6"/>
      <c r="EI38" s="7"/>
      <c r="EJ38" s="6">
        <f>Planilha!$I$648*Cronograma!EI39</f>
        <v>0</v>
      </c>
      <c r="EK38" s="6"/>
      <c r="EL38" s="6"/>
      <c r="EM38" s="6"/>
      <c r="EN38" s="7"/>
      <c r="EO38" s="6">
        <f>Planilha!$I$648*Cronograma!EN39</f>
        <v>0</v>
      </c>
      <c r="EP38" s="6"/>
      <c r="EQ38" s="6"/>
      <c r="ER38" s="6"/>
      <c r="ES38" s="7"/>
      <c r="ET38" s="6">
        <f>Planilha!$I$648*Cronograma!ES39</f>
        <v>0</v>
      </c>
      <c r="EU38" s="6"/>
      <c r="EV38" s="6"/>
      <c r="EW38" s="6"/>
      <c r="EX38" s="7"/>
      <c r="EY38" s="6">
        <f>Planilha!$I$648*Cronograma!EX39</f>
        <v>0</v>
      </c>
      <c r="EZ38" s="6"/>
      <c r="FA38" s="6"/>
      <c r="FB38" s="6"/>
      <c r="FC38" s="7"/>
      <c r="FD38" s="6">
        <f>Planilha!$I$648*Cronograma!FC39</f>
        <v>0</v>
      </c>
      <c r="FE38" s="6"/>
      <c r="FF38" s="6"/>
      <c r="FG38" s="6"/>
      <c r="FH38" s="7"/>
      <c r="FI38" s="6">
        <f>Planilha!$I$648*Cronograma!FH39</f>
        <v>0</v>
      </c>
      <c r="FJ38" s="6"/>
      <c r="FK38" s="6"/>
      <c r="FL38" s="6"/>
      <c r="FM38" s="7"/>
      <c r="FN38" s="6">
        <f>Planilha!$I$648*Cronograma!FM39</f>
        <v>0</v>
      </c>
      <c r="FO38" s="6"/>
      <c r="FP38" s="6"/>
      <c r="FQ38" s="6"/>
      <c r="FR38" s="7"/>
      <c r="FS38" s="6">
        <f>Planilha!$I$648*Cronograma!FR39</f>
        <v>0</v>
      </c>
      <c r="FT38" s="6"/>
      <c r="FU38" s="6"/>
      <c r="FV38" s="6"/>
      <c r="FW38" s="7"/>
      <c r="FX38" s="6">
        <f>Planilha!$I$648*Cronograma!FW39</f>
        <v>0</v>
      </c>
      <c r="FY38" s="6"/>
      <c r="FZ38" s="6"/>
      <c r="GA38" s="6"/>
      <c r="GB38" s="7"/>
      <c r="GC38" s="6">
        <f>Planilha!$I$648*Cronograma!GB39</f>
        <v>0</v>
      </c>
      <c r="GD38" s="6"/>
      <c r="GE38" s="6"/>
      <c r="GF38" s="6"/>
      <c r="GG38" s="7"/>
      <c r="GH38" s="6">
        <f>Planilha!$I$648*Cronograma!GG39</f>
        <v>0</v>
      </c>
      <c r="GI38" s="6"/>
      <c r="GJ38" s="6"/>
      <c r="GK38" s="6"/>
      <c r="GL38" s="7"/>
      <c r="GM38" s="6">
        <f>Planilha!$I$648*Cronograma!GL39</f>
        <v>0</v>
      </c>
      <c r="GN38" s="6"/>
      <c r="GO38" s="6"/>
      <c r="GP38" s="6"/>
      <c r="GQ38" s="7"/>
      <c r="GR38" s="6">
        <f>Planilha!$I$648*Cronograma!GQ39</f>
        <v>0</v>
      </c>
      <c r="GS38" s="6"/>
      <c r="GT38" s="6"/>
      <c r="GU38" s="6"/>
      <c r="GV38" s="7"/>
      <c r="GW38" s="6">
        <f>Planilha!$I$648*Cronograma!GV39</f>
        <v>0</v>
      </c>
      <c r="GX38" s="6"/>
      <c r="GY38" s="6"/>
      <c r="GZ38" s="6"/>
      <c r="HA38" s="7"/>
      <c r="HB38" s="6">
        <f>Planilha!$I$648*Cronograma!HA39</f>
        <v>0</v>
      </c>
      <c r="HC38" s="6"/>
      <c r="HD38" s="6"/>
      <c r="HE38" s="6"/>
      <c r="HF38" s="7"/>
      <c r="HG38" s="6">
        <f>Planilha!$I$648*Cronograma!HF39</f>
        <v>0</v>
      </c>
      <c r="HH38" s="6"/>
      <c r="HI38" s="6"/>
      <c r="HJ38" s="6"/>
      <c r="HK38" s="7"/>
      <c r="HL38" s="6">
        <f>Planilha!$I$648*Cronograma!HK39</f>
        <v>0</v>
      </c>
      <c r="HM38" s="6"/>
      <c r="HN38" s="6"/>
      <c r="HO38" s="6"/>
      <c r="HP38" s="179">
        <f>SUM(D38:HO38)</f>
        <v>249283.45</v>
      </c>
      <c r="HQ38" s="452"/>
      <c r="HR38" s="452"/>
    </row>
    <row r="39" spans="1:226" ht="9" x14ac:dyDescent="0.15">
      <c r="A39" s="180"/>
      <c r="B39" s="185"/>
      <c r="C39" s="186"/>
      <c r="D39" s="146"/>
      <c r="E39" s="147"/>
      <c r="F39" s="147"/>
      <c r="G39" s="147"/>
      <c r="H39" s="147"/>
      <c r="I39" s="146"/>
      <c r="J39" s="147"/>
      <c r="K39" s="147"/>
      <c r="L39" s="147"/>
      <c r="M39" s="147"/>
      <c r="N39" s="146"/>
      <c r="O39" s="147"/>
      <c r="P39" s="147"/>
      <c r="Q39" s="147"/>
      <c r="R39" s="147"/>
      <c r="S39" s="146"/>
      <c r="T39" s="147"/>
      <c r="U39" s="147"/>
      <c r="V39" s="147"/>
      <c r="W39" s="147"/>
      <c r="X39" s="146"/>
      <c r="Y39" s="147"/>
      <c r="Z39" s="147"/>
      <c r="AA39" s="147"/>
      <c r="AB39" s="147"/>
      <c r="AC39" s="146"/>
      <c r="AD39" s="147"/>
      <c r="AE39" s="147"/>
      <c r="AF39" s="147"/>
      <c r="AG39" s="147"/>
      <c r="AH39" s="146"/>
      <c r="AI39" s="147"/>
      <c r="AJ39" s="147"/>
      <c r="AK39" s="147"/>
      <c r="AL39" s="147"/>
      <c r="AM39" s="146"/>
      <c r="AN39" s="147"/>
      <c r="AO39" s="147"/>
      <c r="AP39" s="147"/>
      <c r="AQ39" s="147"/>
      <c r="AR39" s="146"/>
      <c r="AS39" s="147"/>
      <c r="AT39" s="147"/>
      <c r="AU39" s="147"/>
      <c r="AV39" s="147"/>
      <c r="AW39" s="146"/>
      <c r="AX39" s="147"/>
      <c r="AY39" s="147"/>
      <c r="AZ39" s="147"/>
      <c r="BA39" s="147"/>
      <c r="BB39" s="146"/>
      <c r="BC39" s="147"/>
      <c r="BD39" s="147"/>
      <c r="BE39" s="147"/>
      <c r="BF39" s="147"/>
      <c r="BG39" s="146"/>
      <c r="BH39" s="147"/>
      <c r="BI39" s="147"/>
      <c r="BJ39" s="147"/>
      <c r="BK39" s="147"/>
      <c r="BL39" s="146"/>
      <c r="BM39" s="147"/>
      <c r="BN39" s="147"/>
      <c r="BO39" s="147"/>
      <c r="BP39" s="147"/>
      <c r="BQ39" s="146"/>
      <c r="BR39" s="147"/>
      <c r="BS39" s="147"/>
      <c r="BT39" s="147"/>
      <c r="BU39" s="147"/>
      <c r="BV39" s="146"/>
      <c r="BW39" s="147"/>
      <c r="BX39" s="147"/>
      <c r="BY39" s="147"/>
      <c r="BZ39" s="147"/>
      <c r="CA39" s="146"/>
      <c r="CB39" s="147"/>
      <c r="CC39" s="147"/>
      <c r="CD39" s="147"/>
      <c r="CE39" s="147"/>
      <c r="CF39" s="146"/>
      <c r="CG39" s="147"/>
      <c r="CH39" s="147"/>
      <c r="CI39" s="147"/>
      <c r="CJ39" s="147"/>
      <c r="CK39" s="146"/>
      <c r="CL39" s="147"/>
      <c r="CM39" s="147"/>
      <c r="CN39" s="147"/>
      <c r="CO39" s="147"/>
      <c r="CP39" s="146"/>
      <c r="CQ39" s="147"/>
      <c r="CR39" s="147"/>
      <c r="CS39" s="147"/>
      <c r="CT39" s="147"/>
      <c r="CU39" s="146"/>
      <c r="CV39" s="147"/>
      <c r="CW39" s="147"/>
      <c r="CX39" s="147"/>
      <c r="CY39" s="147"/>
      <c r="CZ39" s="146"/>
      <c r="DA39" s="147"/>
      <c r="DB39" s="147"/>
      <c r="DC39" s="147"/>
      <c r="DD39" s="147"/>
      <c r="DE39" s="146"/>
      <c r="DF39" s="147"/>
      <c r="DG39" s="147"/>
      <c r="DH39" s="147"/>
      <c r="DI39" s="147"/>
      <c r="DJ39" s="146"/>
      <c r="DK39" s="147"/>
      <c r="DL39" s="147"/>
      <c r="DM39" s="147"/>
      <c r="DN39" s="147"/>
      <c r="DO39" s="146"/>
      <c r="DP39" s="147"/>
      <c r="DQ39" s="147"/>
      <c r="DR39" s="147"/>
      <c r="DS39" s="147"/>
      <c r="DT39" s="146"/>
      <c r="DU39" s="147"/>
      <c r="DV39" s="147"/>
      <c r="DW39" s="147"/>
      <c r="DX39" s="147"/>
      <c r="DY39" s="146"/>
      <c r="DZ39" s="147"/>
      <c r="EA39" s="147"/>
      <c r="EB39" s="147"/>
      <c r="EC39" s="147"/>
      <c r="ED39" s="146"/>
      <c r="EE39" s="147"/>
      <c r="EF39" s="147"/>
      <c r="EG39" s="147"/>
      <c r="EH39" s="147"/>
      <c r="EI39" s="146"/>
      <c r="EJ39" s="147"/>
      <c r="EK39" s="147"/>
      <c r="EL39" s="147"/>
      <c r="EM39" s="147"/>
      <c r="EN39" s="146"/>
      <c r="EO39" s="147"/>
      <c r="EP39" s="147"/>
      <c r="EQ39" s="147"/>
      <c r="ER39" s="147"/>
      <c r="ES39" s="146"/>
      <c r="ET39" s="147"/>
      <c r="EU39" s="147"/>
      <c r="EV39" s="147"/>
      <c r="EW39" s="147"/>
      <c r="EX39" s="146"/>
      <c r="EY39" s="147"/>
      <c r="EZ39" s="147"/>
      <c r="FA39" s="147"/>
      <c r="FB39" s="147"/>
      <c r="FC39" s="146"/>
      <c r="FD39" s="147"/>
      <c r="FE39" s="147"/>
      <c r="FF39" s="147"/>
      <c r="FG39" s="147"/>
      <c r="FH39" s="146"/>
      <c r="FI39" s="147"/>
      <c r="FJ39" s="147"/>
      <c r="FK39" s="147"/>
      <c r="FL39" s="147"/>
      <c r="FM39" s="146"/>
      <c r="FN39" s="147"/>
      <c r="FO39" s="147"/>
      <c r="FP39" s="147"/>
      <c r="FQ39" s="147"/>
      <c r="FR39" s="146"/>
      <c r="FS39" s="147"/>
      <c r="FT39" s="147"/>
      <c r="FU39" s="147"/>
      <c r="FV39" s="147"/>
      <c r="FW39" s="146"/>
      <c r="FX39" s="147"/>
      <c r="FY39" s="147"/>
      <c r="FZ39" s="147"/>
      <c r="GA39" s="147"/>
      <c r="GB39" s="146"/>
      <c r="GC39" s="147"/>
      <c r="GD39" s="147"/>
      <c r="GE39" s="147"/>
      <c r="GF39" s="147"/>
      <c r="GG39" s="146"/>
      <c r="GH39" s="147"/>
      <c r="GI39" s="147"/>
      <c r="GJ39" s="147"/>
      <c r="GK39" s="147"/>
      <c r="GL39" s="146"/>
      <c r="GM39" s="147"/>
      <c r="GN39" s="147"/>
      <c r="GO39" s="147"/>
      <c r="GP39" s="147"/>
      <c r="GQ39" s="146"/>
      <c r="GR39" s="147"/>
      <c r="GS39" s="147"/>
      <c r="GT39" s="147"/>
      <c r="GU39" s="147"/>
      <c r="GV39" s="146"/>
      <c r="GW39" s="147"/>
      <c r="GX39" s="147"/>
      <c r="GY39" s="147"/>
      <c r="GZ39" s="147"/>
      <c r="HA39" s="146"/>
      <c r="HB39" s="147"/>
      <c r="HC39" s="147"/>
      <c r="HD39" s="147"/>
      <c r="HE39" s="147"/>
      <c r="HF39" s="146"/>
      <c r="HG39" s="147"/>
      <c r="HH39" s="147"/>
      <c r="HI39" s="147"/>
      <c r="HJ39" s="147"/>
      <c r="HK39" s="146"/>
      <c r="HL39" s="147"/>
      <c r="HM39" s="147"/>
      <c r="HN39" s="147"/>
      <c r="HO39" s="147"/>
      <c r="HP39" s="21" t="str">
        <f>IF(Planilha!I648&lt;&gt;HP38,"VERIFIQUE","")</f>
        <v/>
      </c>
    </row>
    <row r="40" spans="1:226" ht="9" x14ac:dyDescent="0.15">
      <c r="A40" s="155"/>
      <c r="B40" s="156"/>
      <c r="C40" s="19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c r="DL40" s="20"/>
      <c r="DM40" s="20"/>
      <c r="DN40" s="20"/>
      <c r="DO40" s="20"/>
      <c r="DP40" s="20"/>
      <c r="DQ40" s="20"/>
      <c r="DR40" s="20"/>
      <c r="DS40" s="20"/>
      <c r="DT40" s="20"/>
      <c r="DU40" s="20"/>
      <c r="DV40" s="20"/>
      <c r="DW40" s="20"/>
      <c r="DX40" s="20"/>
      <c r="DY40" s="20"/>
      <c r="DZ40" s="20"/>
      <c r="EA40" s="20"/>
      <c r="EB40" s="20"/>
      <c r="EC40" s="20"/>
      <c r="ED40" s="20"/>
      <c r="EE40" s="20"/>
      <c r="EF40" s="20"/>
      <c r="EG40" s="20"/>
      <c r="EH40" s="20"/>
      <c r="EI40" s="20"/>
      <c r="EJ40" s="20"/>
      <c r="EK40" s="20"/>
      <c r="EL40" s="20"/>
      <c r="EM40" s="20"/>
      <c r="EN40" s="20"/>
      <c r="EO40" s="20"/>
      <c r="EP40" s="20"/>
      <c r="EQ40" s="20"/>
      <c r="ER40" s="20"/>
      <c r="ES40" s="20"/>
      <c r="ET40" s="20"/>
      <c r="EU40" s="20"/>
      <c r="EV40" s="20"/>
      <c r="EW40" s="20"/>
      <c r="EX40" s="20"/>
      <c r="EY40" s="20"/>
      <c r="EZ40" s="20"/>
      <c r="FA40" s="20"/>
      <c r="FB40" s="20"/>
      <c r="FC40" s="20"/>
      <c r="FD40" s="20"/>
      <c r="FE40" s="20"/>
      <c r="FF40" s="20"/>
      <c r="FG40" s="20"/>
      <c r="FH40" s="20"/>
      <c r="FI40" s="20"/>
      <c r="FJ40" s="20"/>
      <c r="FK40" s="20"/>
      <c r="FL40" s="20"/>
      <c r="FM40" s="20"/>
      <c r="FN40" s="20"/>
      <c r="FO40" s="20"/>
      <c r="FP40" s="20"/>
      <c r="FQ40" s="20"/>
      <c r="FR40" s="20"/>
      <c r="FS40" s="20"/>
      <c r="FT40" s="20"/>
      <c r="FU40" s="20"/>
      <c r="FV40" s="20"/>
      <c r="FW40" s="20"/>
      <c r="FX40" s="20"/>
      <c r="FY40" s="20"/>
      <c r="FZ40" s="20"/>
      <c r="GA40" s="20"/>
      <c r="GB40" s="20"/>
      <c r="GC40" s="20"/>
      <c r="GD40" s="20"/>
      <c r="GE40" s="20"/>
      <c r="GF40" s="20"/>
      <c r="GG40" s="20"/>
      <c r="GH40" s="20"/>
      <c r="GI40" s="20"/>
      <c r="GJ40" s="20"/>
      <c r="GK40" s="20"/>
      <c r="GL40" s="20"/>
      <c r="GM40" s="20"/>
      <c r="GN40" s="20"/>
      <c r="GO40" s="20"/>
      <c r="GP40" s="20"/>
      <c r="GQ40" s="20"/>
      <c r="GR40" s="20"/>
      <c r="GS40" s="20"/>
      <c r="GT40" s="20"/>
      <c r="GU40" s="20"/>
      <c r="GV40" s="20"/>
      <c r="GW40" s="20"/>
      <c r="GX40" s="20"/>
      <c r="GY40" s="20"/>
      <c r="GZ40" s="20"/>
      <c r="HA40" s="20"/>
      <c r="HB40" s="20"/>
      <c r="HC40" s="20"/>
      <c r="HD40" s="20"/>
      <c r="HE40" s="20"/>
      <c r="HF40" s="20"/>
      <c r="HG40" s="20"/>
      <c r="HH40" s="20"/>
      <c r="HI40" s="20"/>
      <c r="HJ40" s="20"/>
      <c r="HK40" s="20"/>
      <c r="HL40" s="20"/>
      <c r="HM40" s="20"/>
      <c r="HN40" s="20"/>
      <c r="HO40" s="20"/>
      <c r="HP40" s="191"/>
    </row>
    <row r="41" spans="1:226" ht="9" x14ac:dyDescent="0.15">
      <c r="A41" s="192"/>
      <c r="B41" s="193"/>
      <c r="C41" s="182"/>
      <c r="D41" s="11"/>
      <c r="E41" s="12"/>
      <c r="F41" s="12"/>
      <c r="G41" s="12"/>
      <c r="H41" s="12"/>
      <c r="I41" s="11"/>
      <c r="J41" s="12"/>
      <c r="K41" s="12"/>
      <c r="L41" s="12"/>
      <c r="M41" s="12"/>
      <c r="N41" s="11"/>
      <c r="O41" s="12"/>
      <c r="P41" s="12"/>
      <c r="Q41" s="12"/>
      <c r="R41" s="12"/>
      <c r="S41" s="11"/>
      <c r="T41" s="12"/>
      <c r="U41" s="12"/>
      <c r="V41" s="12"/>
      <c r="W41" s="12"/>
      <c r="X41" s="11"/>
      <c r="Y41" s="12"/>
      <c r="Z41" s="12"/>
      <c r="AA41" s="12"/>
      <c r="AB41" s="12"/>
      <c r="AC41" s="11"/>
      <c r="AD41" s="12"/>
      <c r="AE41" s="12"/>
      <c r="AF41" s="12"/>
      <c r="AG41" s="12"/>
      <c r="AH41" s="11"/>
      <c r="AI41" s="12"/>
      <c r="AJ41" s="12"/>
      <c r="AK41" s="12"/>
      <c r="AL41" s="12"/>
      <c r="AM41" s="11"/>
      <c r="AN41" s="12"/>
      <c r="AO41" s="12"/>
      <c r="AP41" s="12"/>
      <c r="AQ41" s="12"/>
      <c r="AR41" s="11"/>
      <c r="AS41" s="12"/>
      <c r="AT41" s="12"/>
      <c r="AU41" s="12"/>
      <c r="AV41" s="12"/>
      <c r="AW41" s="11"/>
      <c r="AX41" s="12"/>
      <c r="AY41" s="12"/>
      <c r="AZ41" s="12"/>
      <c r="BA41" s="12"/>
      <c r="BB41" s="11"/>
      <c r="BC41" s="12"/>
      <c r="BD41" s="12"/>
      <c r="BE41" s="12"/>
      <c r="BF41" s="12"/>
      <c r="BG41" s="11"/>
      <c r="BH41" s="12"/>
      <c r="BI41" s="12"/>
      <c r="BJ41" s="12"/>
      <c r="BK41" s="12"/>
      <c r="BL41" s="11"/>
      <c r="BM41" s="12"/>
      <c r="BN41" s="12"/>
      <c r="BO41" s="12"/>
      <c r="BP41" s="12"/>
      <c r="BQ41" s="11"/>
      <c r="BR41" s="12"/>
      <c r="BS41" s="12"/>
      <c r="BT41" s="12"/>
      <c r="BU41" s="12"/>
      <c r="BV41" s="11"/>
      <c r="BW41" s="12"/>
      <c r="BX41" s="12"/>
      <c r="BY41" s="12"/>
      <c r="BZ41" s="12"/>
      <c r="CA41" s="11"/>
      <c r="CB41" s="12"/>
      <c r="CC41" s="12"/>
      <c r="CD41" s="12"/>
      <c r="CE41" s="12"/>
      <c r="CF41" s="11"/>
      <c r="CG41" s="12"/>
      <c r="CH41" s="12"/>
      <c r="CI41" s="12"/>
      <c r="CJ41" s="12"/>
      <c r="CK41" s="11"/>
      <c r="CL41" s="12"/>
      <c r="CM41" s="12"/>
      <c r="CN41" s="12"/>
      <c r="CO41" s="12"/>
      <c r="CP41" s="11"/>
      <c r="CQ41" s="12"/>
      <c r="CR41" s="12"/>
      <c r="CS41" s="12"/>
      <c r="CT41" s="12"/>
      <c r="CU41" s="11"/>
      <c r="CV41" s="12"/>
      <c r="CW41" s="12"/>
      <c r="CX41" s="12"/>
      <c r="CY41" s="12"/>
      <c r="CZ41" s="11"/>
      <c r="DA41" s="12"/>
      <c r="DB41" s="12"/>
      <c r="DC41" s="12"/>
      <c r="DD41" s="12"/>
      <c r="DE41" s="11"/>
      <c r="DF41" s="12"/>
      <c r="DG41" s="12"/>
      <c r="DH41" s="12"/>
      <c r="DI41" s="12"/>
      <c r="DJ41" s="11"/>
      <c r="DK41" s="12"/>
      <c r="DL41" s="12"/>
      <c r="DM41" s="12"/>
      <c r="DN41" s="12"/>
      <c r="DO41" s="11"/>
      <c r="DP41" s="12"/>
      <c r="DQ41" s="12"/>
      <c r="DR41" s="12"/>
      <c r="DS41" s="12"/>
      <c r="DT41" s="11"/>
      <c r="DU41" s="12"/>
      <c r="DV41" s="12"/>
      <c r="DW41" s="12"/>
      <c r="DX41" s="12"/>
      <c r="DY41" s="11"/>
      <c r="DZ41" s="12"/>
      <c r="EA41" s="12"/>
      <c r="EB41" s="12"/>
      <c r="EC41" s="12"/>
      <c r="ED41" s="11"/>
      <c r="EE41" s="12"/>
      <c r="EF41" s="12"/>
      <c r="EG41" s="12"/>
      <c r="EH41" s="12"/>
      <c r="EI41" s="11"/>
      <c r="EJ41" s="12"/>
      <c r="EK41" s="12"/>
      <c r="EL41" s="12"/>
      <c r="EM41" s="12"/>
      <c r="EN41" s="11"/>
      <c r="EO41" s="12"/>
      <c r="EP41" s="12"/>
      <c r="EQ41" s="12"/>
      <c r="ER41" s="12"/>
      <c r="ES41" s="11"/>
      <c r="ET41" s="12"/>
      <c r="EU41" s="12"/>
      <c r="EV41" s="12"/>
      <c r="EW41" s="12"/>
      <c r="EX41" s="11"/>
      <c r="EY41" s="12"/>
      <c r="EZ41" s="12"/>
      <c r="FA41" s="12"/>
      <c r="FB41" s="12"/>
      <c r="FC41" s="11"/>
      <c r="FD41" s="12"/>
      <c r="FE41" s="12"/>
      <c r="FF41" s="12"/>
      <c r="FG41" s="12"/>
      <c r="FH41" s="11"/>
      <c r="FI41" s="12"/>
      <c r="FJ41" s="12"/>
      <c r="FK41" s="12"/>
      <c r="FL41" s="12"/>
      <c r="FM41" s="11"/>
      <c r="FN41" s="12"/>
      <c r="FO41" s="12"/>
      <c r="FP41" s="12"/>
      <c r="FQ41" s="12"/>
      <c r="FR41" s="11"/>
      <c r="FS41" s="12"/>
      <c r="FT41" s="12"/>
      <c r="FU41" s="12"/>
      <c r="FV41" s="12"/>
      <c r="FW41" s="11"/>
      <c r="FX41" s="12"/>
      <c r="FY41" s="12"/>
      <c r="FZ41" s="12"/>
      <c r="GA41" s="12"/>
      <c r="GB41" s="11"/>
      <c r="GC41" s="12"/>
      <c r="GD41" s="12"/>
      <c r="GE41" s="12"/>
      <c r="GF41" s="12"/>
      <c r="GG41" s="11"/>
      <c r="GH41" s="12"/>
      <c r="GI41" s="12"/>
      <c r="GJ41" s="12"/>
      <c r="GK41" s="12"/>
      <c r="GL41" s="11"/>
      <c r="GM41" s="12"/>
      <c r="GN41" s="12"/>
      <c r="GO41" s="12"/>
      <c r="GP41" s="12"/>
      <c r="GQ41" s="11"/>
      <c r="GR41" s="12"/>
      <c r="GS41" s="12"/>
      <c r="GT41" s="12"/>
      <c r="GU41" s="12"/>
      <c r="GV41" s="11"/>
      <c r="GW41" s="12"/>
      <c r="GX41" s="12"/>
      <c r="GY41" s="12"/>
      <c r="GZ41" s="12"/>
      <c r="HA41" s="11"/>
      <c r="HB41" s="12"/>
      <c r="HC41" s="12"/>
      <c r="HD41" s="12"/>
      <c r="HE41" s="12"/>
      <c r="HF41" s="11"/>
      <c r="HG41" s="12"/>
      <c r="HH41" s="12"/>
      <c r="HI41" s="12"/>
      <c r="HJ41" s="12"/>
      <c r="HK41" s="11"/>
      <c r="HL41" s="12"/>
      <c r="HM41" s="12"/>
      <c r="HN41" s="12"/>
      <c r="HO41" s="12"/>
      <c r="HP41" s="194"/>
    </row>
    <row r="42" spans="1:226" ht="9" x14ac:dyDescent="0.15">
      <c r="A42" s="195" t="s">
        <v>957</v>
      </c>
      <c r="B42" s="156"/>
      <c r="C42" s="158"/>
      <c r="D42" s="13">
        <f>SUM(E20:E39)-D48</f>
        <v>231124.2</v>
      </c>
      <c r="E42" s="14"/>
      <c r="F42" s="14"/>
      <c r="G42" s="14"/>
      <c r="H42" s="14"/>
      <c r="I42" s="13">
        <f>SUM(J20:J39)-I48</f>
        <v>64712.6</v>
      </c>
      <c r="J42" s="14"/>
      <c r="K42" s="14"/>
      <c r="L42" s="14"/>
      <c r="M42" s="14"/>
      <c r="N42" s="13">
        <f>SUM(O20:O39)-N48</f>
        <v>604100.75</v>
      </c>
      <c r="O42" s="14"/>
      <c r="P42" s="14"/>
      <c r="Q42" s="14"/>
      <c r="R42" s="14"/>
      <c r="S42" s="13">
        <f>SUM(T20:T39)-S48</f>
        <v>517440.27</v>
      </c>
      <c r="T42" s="14"/>
      <c r="U42" s="14"/>
      <c r="V42" s="14"/>
      <c r="W42" s="14"/>
      <c r="X42" s="13">
        <f>SUM(Y20:Y39)-X48</f>
        <v>878654.5</v>
      </c>
      <c r="Y42" s="14"/>
      <c r="Z42" s="14"/>
      <c r="AA42" s="14"/>
      <c r="AB42" s="14"/>
      <c r="AC42" s="13">
        <f>SUM(AD20:AD39)-AC48</f>
        <v>858481.77</v>
      </c>
      <c r="AD42" s="14"/>
      <c r="AE42" s="14"/>
      <c r="AF42" s="14"/>
      <c r="AG42" s="14"/>
      <c r="AH42" s="13">
        <f>SUM(AI20:AI39)-AH48</f>
        <v>554765.28</v>
      </c>
      <c r="AI42" s="14"/>
      <c r="AJ42" s="14"/>
      <c r="AK42" s="14"/>
      <c r="AL42" s="14"/>
      <c r="AM42" s="13">
        <f>SUM(AN20:AN39)-AM48</f>
        <v>333077.84999999998</v>
      </c>
      <c r="AN42" s="14"/>
      <c r="AO42" s="14"/>
      <c r="AP42" s="14"/>
      <c r="AQ42" s="14"/>
      <c r="AR42" s="13">
        <f>SUM(AS20:AS39)-AR48</f>
        <v>244294.51</v>
      </c>
      <c r="AS42" s="14"/>
      <c r="AT42" s="14"/>
      <c r="AU42" s="14"/>
      <c r="AV42" s="14"/>
      <c r="AW42" s="13">
        <f>SUM(AX20:AX39)-AW48</f>
        <v>0</v>
      </c>
      <c r="AX42" s="14"/>
      <c r="AY42" s="14"/>
      <c r="AZ42" s="14"/>
      <c r="BA42" s="14"/>
      <c r="BB42" s="13">
        <f>SUM(BC20:BC39)-BB48</f>
        <v>0</v>
      </c>
      <c r="BC42" s="14"/>
      <c r="BD42" s="14"/>
      <c r="BE42" s="14"/>
      <c r="BF42" s="14"/>
      <c r="BG42" s="13">
        <f>SUM(BH20:BH39)-BG48</f>
        <v>0</v>
      </c>
      <c r="BH42" s="14"/>
      <c r="BI42" s="14"/>
      <c r="BJ42" s="14"/>
      <c r="BK42" s="14"/>
      <c r="BL42" s="13">
        <f>SUM(BM20:BM39)-BL48</f>
        <v>0</v>
      </c>
      <c r="BM42" s="14"/>
      <c r="BN42" s="14"/>
      <c r="BO42" s="14"/>
      <c r="BP42" s="14"/>
      <c r="BQ42" s="13">
        <f>SUM(BR20:BR39)-BQ48</f>
        <v>0</v>
      </c>
      <c r="BR42" s="14"/>
      <c r="BS42" s="14"/>
      <c r="BT42" s="14"/>
      <c r="BU42" s="14"/>
      <c r="BV42" s="13">
        <f>SUM(BW20:BW39)-BV48</f>
        <v>0</v>
      </c>
      <c r="BW42" s="14"/>
      <c r="BX42" s="14"/>
      <c r="BY42" s="14"/>
      <c r="BZ42" s="14"/>
      <c r="CA42" s="13">
        <f>SUM(CB20:CB39)-CA48</f>
        <v>0</v>
      </c>
      <c r="CB42" s="14"/>
      <c r="CC42" s="14"/>
      <c r="CD42" s="14"/>
      <c r="CE42" s="14"/>
      <c r="CF42" s="13">
        <f>SUM(CG20:CG39)-CF48</f>
        <v>0</v>
      </c>
      <c r="CG42" s="14"/>
      <c r="CH42" s="14"/>
      <c r="CI42" s="14"/>
      <c r="CJ42" s="14"/>
      <c r="CK42" s="13">
        <f>SUM(CL20:CL39)-CK48</f>
        <v>0</v>
      </c>
      <c r="CL42" s="14"/>
      <c r="CM42" s="14"/>
      <c r="CN42" s="14"/>
      <c r="CO42" s="14"/>
      <c r="CP42" s="13">
        <f>SUM(CQ20:CQ39)-CP48</f>
        <v>0</v>
      </c>
      <c r="CQ42" s="14"/>
      <c r="CR42" s="14"/>
      <c r="CS42" s="14"/>
      <c r="CT42" s="14"/>
      <c r="CU42" s="13">
        <f>SUM(CV20:CV39)-CU48</f>
        <v>0</v>
      </c>
      <c r="CV42" s="14"/>
      <c r="CW42" s="14"/>
      <c r="CX42" s="14"/>
      <c r="CY42" s="14"/>
      <c r="CZ42" s="13">
        <f>SUM(DA20:DA39)-CZ48</f>
        <v>0</v>
      </c>
      <c r="DA42" s="14"/>
      <c r="DB42" s="14"/>
      <c r="DC42" s="14"/>
      <c r="DD42" s="14"/>
      <c r="DE42" s="13">
        <f>SUM(DF20:DF39)-DE48</f>
        <v>0</v>
      </c>
      <c r="DF42" s="14"/>
      <c r="DG42" s="14"/>
      <c r="DH42" s="14"/>
      <c r="DI42" s="14"/>
      <c r="DJ42" s="13">
        <f>SUM(DK20:DK39)-DJ48</f>
        <v>0</v>
      </c>
      <c r="DK42" s="14"/>
      <c r="DL42" s="14"/>
      <c r="DM42" s="14"/>
      <c r="DN42" s="14"/>
      <c r="DO42" s="13">
        <f>SUM(DP20:DP39)-DO48</f>
        <v>0</v>
      </c>
      <c r="DP42" s="14"/>
      <c r="DQ42" s="14"/>
      <c r="DR42" s="14"/>
      <c r="DS42" s="14"/>
      <c r="DT42" s="13">
        <f>SUM(DU20:DU39)-DT48</f>
        <v>0</v>
      </c>
      <c r="DU42" s="14"/>
      <c r="DV42" s="14"/>
      <c r="DW42" s="14"/>
      <c r="DX42" s="14"/>
      <c r="DY42" s="13">
        <f>SUM(DZ20:DZ39)-DY48</f>
        <v>0</v>
      </c>
      <c r="DZ42" s="14"/>
      <c r="EA42" s="14"/>
      <c r="EB42" s="14"/>
      <c r="EC42" s="14"/>
      <c r="ED42" s="13">
        <f>SUM(EE20:EE39)-ED48</f>
        <v>0</v>
      </c>
      <c r="EE42" s="14"/>
      <c r="EF42" s="14"/>
      <c r="EG42" s="14"/>
      <c r="EH42" s="14"/>
      <c r="EI42" s="13">
        <f>SUM(EJ20:EJ39)-EI48</f>
        <v>0</v>
      </c>
      <c r="EJ42" s="14"/>
      <c r="EK42" s="14"/>
      <c r="EL42" s="14"/>
      <c r="EM42" s="14"/>
      <c r="EN42" s="13">
        <f>SUM(EO20:EO39)-EN48</f>
        <v>0</v>
      </c>
      <c r="EO42" s="14"/>
      <c r="EP42" s="14"/>
      <c r="EQ42" s="14"/>
      <c r="ER42" s="14"/>
      <c r="ES42" s="13">
        <f>SUM(ET20:ET39)-ES48</f>
        <v>0</v>
      </c>
      <c r="ET42" s="14"/>
      <c r="EU42" s="14"/>
      <c r="EV42" s="14"/>
      <c r="EW42" s="14"/>
      <c r="EX42" s="13">
        <f>SUM(EY20:EY39)-EX48</f>
        <v>0</v>
      </c>
      <c r="EY42" s="14"/>
      <c r="EZ42" s="14"/>
      <c r="FA42" s="14"/>
      <c r="FB42" s="14"/>
      <c r="FC42" s="13">
        <f>SUM(FD20:FD39)-FC48</f>
        <v>0</v>
      </c>
      <c r="FD42" s="14"/>
      <c r="FE42" s="14"/>
      <c r="FF42" s="14"/>
      <c r="FG42" s="14"/>
      <c r="FH42" s="13">
        <f>SUM(FI20:FI39)-FH48</f>
        <v>0</v>
      </c>
      <c r="FI42" s="14"/>
      <c r="FJ42" s="14"/>
      <c r="FK42" s="14"/>
      <c r="FL42" s="14"/>
      <c r="FM42" s="13">
        <f>SUM(FN20:FN39)-FM48</f>
        <v>0</v>
      </c>
      <c r="FN42" s="14"/>
      <c r="FO42" s="14"/>
      <c r="FP42" s="14"/>
      <c r="FQ42" s="14"/>
      <c r="FR42" s="13">
        <f>SUM(FS20:FS39)-FR48</f>
        <v>0</v>
      </c>
      <c r="FS42" s="14"/>
      <c r="FT42" s="14"/>
      <c r="FU42" s="14"/>
      <c r="FV42" s="14"/>
      <c r="FW42" s="13">
        <f>SUM(FX20:FX39)-FW48</f>
        <v>0</v>
      </c>
      <c r="FX42" s="14"/>
      <c r="FY42" s="14"/>
      <c r="FZ42" s="14"/>
      <c r="GA42" s="14"/>
      <c r="GB42" s="13">
        <f>SUM(GC20:GC39)-GB48</f>
        <v>0</v>
      </c>
      <c r="GC42" s="14"/>
      <c r="GD42" s="14"/>
      <c r="GE42" s="14"/>
      <c r="GF42" s="14"/>
      <c r="GG42" s="13">
        <f>SUM(GH20:GH39)-GG48</f>
        <v>0</v>
      </c>
      <c r="GH42" s="14"/>
      <c r="GI42" s="14"/>
      <c r="GJ42" s="14"/>
      <c r="GK42" s="14"/>
      <c r="GL42" s="13">
        <f>SUM(GM20:GM39)-GL48</f>
        <v>0</v>
      </c>
      <c r="GM42" s="14"/>
      <c r="GN42" s="14"/>
      <c r="GO42" s="14"/>
      <c r="GP42" s="14"/>
      <c r="GQ42" s="13">
        <f>SUM(GR20:GR39)-GQ48</f>
        <v>0</v>
      </c>
      <c r="GR42" s="14"/>
      <c r="GS42" s="14"/>
      <c r="GT42" s="14"/>
      <c r="GU42" s="14"/>
      <c r="GV42" s="13">
        <f>SUM(GW20:GW39)-GV48</f>
        <v>0</v>
      </c>
      <c r="GW42" s="14"/>
      <c r="GX42" s="14"/>
      <c r="GY42" s="14"/>
      <c r="GZ42" s="14"/>
      <c r="HA42" s="13">
        <f>SUM(HB20:HB39)-HA48</f>
        <v>0</v>
      </c>
      <c r="HB42" s="14"/>
      <c r="HC42" s="14"/>
      <c r="HD42" s="14"/>
      <c r="HE42" s="14"/>
      <c r="HF42" s="13">
        <f>SUM(HG20:HG39)-HF48</f>
        <v>0</v>
      </c>
      <c r="HG42" s="14"/>
      <c r="HH42" s="14"/>
      <c r="HI42" s="14"/>
      <c r="HJ42" s="14"/>
      <c r="HK42" s="13">
        <f>SUM(HL20:HL39)-HK48</f>
        <v>0</v>
      </c>
      <c r="HL42" s="14"/>
      <c r="HM42" s="14"/>
      <c r="HN42" s="14"/>
      <c r="HO42" s="14"/>
      <c r="HP42" s="179">
        <f>SUM(D42:HO42)</f>
        <v>4286651.7300000004</v>
      </c>
      <c r="HQ42" s="454"/>
    </row>
    <row r="43" spans="1:226" ht="9" x14ac:dyDescent="0.15">
      <c r="A43" s="180"/>
      <c r="B43" s="185"/>
      <c r="C43" s="187"/>
      <c r="D43" s="10"/>
      <c r="E43" s="9"/>
      <c r="F43" s="9"/>
      <c r="G43" s="9"/>
      <c r="H43" s="9"/>
      <c r="I43" s="10"/>
      <c r="J43" s="9"/>
      <c r="K43" s="9"/>
      <c r="L43" s="9"/>
      <c r="M43" s="9"/>
      <c r="N43" s="10"/>
      <c r="O43" s="9"/>
      <c r="P43" s="9"/>
      <c r="Q43" s="9"/>
      <c r="R43" s="9"/>
      <c r="S43" s="10"/>
      <c r="T43" s="9"/>
      <c r="U43" s="9"/>
      <c r="V43" s="9"/>
      <c r="W43" s="9"/>
      <c r="X43" s="10"/>
      <c r="Y43" s="9"/>
      <c r="Z43" s="9"/>
      <c r="AA43" s="9"/>
      <c r="AB43" s="9"/>
      <c r="AC43" s="10"/>
      <c r="AD43" s="9"/>
      <c r="AE43" s="9"/>
      <c r="AF43" s="9"/>
      <c r="AG43" s="9"/>
      <c r="AH43" s="10"/>
      <c r="AI43" s="9"/>
      <c r="AJ43" s="9"/>
      <c r="AK43" s="9"/>
      <c r="AL43" s="9"/>
      <c r="AM43" s="10"/>
      <c r="AN43" s="9"/>
      <c r="AO43" s="9"/>
      <c r="AP43" s="9"/>
      <c r="AQ43" s="9"/>
      <c r="AR43" s="10"/>
      <c r="AS43" s="9"/>
      <c r="AT43" s="9"/>
      <c r="AU43" s="9"/>
      <c r="AV43" s="9"/>
      <c r="AW43" s="10"/>
      <c r="AX43" s="9"/>
      <c r="AY43" s="9"/>
      <c r="AZ43" s="9"/>
      <c r="BA43" s="9"/>
      <c r="BB43" s="10"/>
      <c r="BC43" s="9"/>
      <c r="BD43" s="9"/>
      <c r="BE43" s="9"/>
      <c r="BF43" s="9"/>
      <c r="BG43" s="10"/>
      <c r="BH43" s="9"/>
      <c r="BI43" s="9"/>
      <c r="BJ43" s="9"/>
      <c r="BK43" s="9"/>
      <c r="BL43" s="10"/>
      <c r="BM43" s="9"/>
      <c r="BN43" s="9"/>
      <c r="BO43" s="9"/>
      <c r="BP43" s="9"/>
      <c r="BQ43" s="10"/>
      <c r="BR43" s="9"/>
      <c r="BS43" s="9"/>
      <c r="BT43" s="9"/>
      <c r="BU43" s="9"/>
      <c r="BV43" s="10"/>
      <c r="BW43" s="9"/>
      <c r="BX43" s="9"/>
      <c r="BY43" s="9"/>
      <c r="BZ43" s="9"/>
      <c r="CA43" s="10"/>
      <c r="CB43" s="9"/>
      <c r="CC43" s="9"/>
      <c r="CD43" s="9"/>
      <c r="CE43" s="9"/>
      <c r="CF43" s="10"/>
      <c r="CG43" s="9"/>
      <c r="CH43" s="9"/>
      <c r="CI43" s="9"/>
      <c r="CJ43" s="9"/>
      <c r="CK43" s="10"/>
      <c r="CL43" s="9"/>
      <c r="CM43" s="9"/>
      <c r="CN43" s="9"/>
      <c r="CO43" s="9"/>
      <c r="CP43" s="10"/>
      <c r="CQ43" s="9"/>
      <c r="CR43" s="9"/>
      <c r="CS43" s="9"/>
      <c r="CT43" s="9"/>
      <c r="CU43" s="10"/>
      <c r="CV43" s="9"/>
      <c r="CW43" s="9"/>
      <c r="CX43" s="9"/>
      <c r="CY43" s="9"/>
      <c r="CZ43" s="10"/>
      <c r="DA43" s="9"/>
      <c r="DB43" s="9"/>
      <c r="DC43" s="9"/>
      <c r="DD43" s="9"/>
      <c r="DE43" s="10"/>
      <c r="DF43" s="9"/>
      <c r="DG43" s="9"/>
      <c r="DH43" s="9"/>
      <c r="DI43" s="9"/>
      <c r="DJ43" s="10"/>
      <c r="DK43" s="9"/>
      <c r="DL43" s="9"/>
      <c r="DM43" s="9"/>
      <c r="DN43" s="9"/>
      <c r="DO43" s="10"/>
      <c r="DP43" s="9"/>
      <c r="DQ43" s="9"/>
      <c r="DR43" s="9"/>
      <c r="DS43" s="9"/>
      <c r="DT43" s="10"/>
      <c r="DU43" s="9"/>
      <c r="DV43" s="9"/>
      <c r="DW43" s="9"/>
      <c r="DX43" s="9"/>
      <c r="DY43" s="10"/>
      <c r="DZ43" s="9"/>
      <c r="EA43" s="9"/>
      <c r="EB43" s="9"/>
      <c r="EC43" s="9"/>
      <c r="ED43" s="10"/>
      <c r="EE43" s="9"/>
      <c r="EF43" s="9"/>
      <c r="EG43" s="9"/>
      <c r="EH43" s="9"/>
      <c r="EI43" s="10"/>
      <c r="EJ43" s="9"/>
      <c r="EK43" s="9"/>
      <c r="EL43" s="9"/>
      <c r="EM43" s="9"/>
      <c r="EN43" s="10"/>
      <c r="EO43" s="9"/>
      <c r="EP43" s="9"/>
      <c r="EQ43" s="9"/>
      <c r="ER43" s="9"/>
      <c r="ES43" s="10"/>
      <c r="ET43" s="9"/>
      <c r="EU43" s="9"/>
      <c r="EV43" s="9"/>
      <c r="EW43" s="9"/>
      <c r="EX43" s="10"/>
      <c r="EY43" s="9"/>
      <c r="EZ43" s="9"/>
      <c r="FA43" s="9"/>
      <c r="FB43" s="9"/>
      <c r="FC43" s="10"/>
      <c r="FD43" s="9"/>
      <c r="FE43" s="9"/>
      <c r="FF43" s="9"/>
      <c r="FG43" s="9"/>
      <c r="FH43" s="10"/>
      <c r="FI43" s="9"/>
      <c r="FJ43" s="9"/>
      <c r="FK43" s="9"/>
      <c r="FL43" s="9"/>
      <c r="FM43" s="10"/>
      <c r="FN43" s="9"/>
      <c r="FO43" s="9"/>
      <c r="FP43" s="9"/>
      <c r="FQ43" s="9"/>
      <c r="FR43" s="10"/>
      <c r="FS43" s="9"/>
      <c r="FT43" s="9"/>
      <c r="FU43" s="9"/>
      <c r="FV43" s="9"/>
      <c r="FW43" s="10"/>
      <c r="FX43" s="9"/>
      <c r="FY43" s="9"/>
      <c r="FZ43" s="9"/>
      <c r="GA43" s="9"/>
      <c r="GB43" s="10"/>
      <c r="GC43" s="9"/>
      <c r="GD43" s="9"/>
      <c r="GE43" s="9"/>
      <c r="GF43" s="9"/>
      <c r="GG43" s="10"/>
      <c r="GH43" s="9"/>
      <c r="GI43" s="9"/>
      <c r="GJ43" s="9"/>
      <c r="GK43" s="9"/>
      <c r="GL43" s="10"/>
      <c r="GM43" s="9"/>
      <c r="GN43" s="9"/>
      <c r="GO43" s="9"/>
      <c r="GP43" s="9"/>
      <c r="GQ43" s="10"/>
      <c r="GR43" s="9"/>
      <c r="GS43" s="9"/>
      <c r="GT43" s="9"/>
      <c r="GU43" s="9"/>
      <c r="GV43" s="10"/>
      <c r="GW43" s="9"/>
      <c r="GX43" s="9"/>
      <c r="GY43" s="9"/>
      <c r="GZ43" s="9"/>
      <c r="HA43" s="10"/>
      <c r="HB43" s="9"/>
      <c r="HC43" s="9"/>
      <c r="HD43" s="9"/>
      <c r="HE43" s="9"/>
      <c r="HF43" s="10"/>
      <c r="HG43" s="9"/>
      <c r="HH43" s="9"/>
      <c r="HI43" s="9"/>
      <c r="HJ43" s="9"/>
      <c r="HK43" s="10"/>
      <c r="HL43" s="9"/>
      <c r="HM43" s="9"/>
      <c r="HN43" s="9"/>
      <c r="HO43" s="9"/>
      <c r="HP43" s="174"/>
    </row>
    <row r="44" spans="1:226" ht="9" x14ac:dyDescent="0.15">
      <c r="A44" s="196" t="s">
        <v>958</v>
      </c>
      <c r="B44" s="156"/>
      <c r="C44" s="182"/>
      <c r="D44" s="11"/>
      <c r="E44" s="12"/>
      <c r="F44" s="12"/>
      <c r="G44" s="12"/>
      <c r="H44" s="12"/>
      <c r="I44" s="11"/>
      <c r="J44" s="12"/>
      <c r="K44" s="12"/>
      <c r="L44" s="12"/>
      <c r="M44" s="12"/>
      <c r="N44" s="11"/>
      <c r="O44" s="12"/>
      <c r="P44" s="12"/>
      <c r="Q44" s="12"/>
      <c r="R44" s="12"/>
      <c r="S44" s="11"/>
      <c r="T44" s="12"/>
      <c r="U44" s="12"/>
      <c r="V44" s="12"/>
      <c r="W44" s="12"/>
      <c r="X44" s="11"/>
      <c r="Y44" s="12"/>
      <c r="Z44" s="12"/>
      <c r="AA44" s="12"/>
      <c r="AB44" s="12"/>
      <c r="AC44" s="11"/>
      <c r="AD44" s="12"/>
      <c r="AE44" s="12"/>
      <c r="AF44" s="12"/>
      <c r="AG44" s="12"/>
      <c r="AH44" s="11"/>
      <c r="AI44" s="12"/>
      <c r="AJ44" s="12"/>
      <c r="AK44" s="12"/>
      <c r="AL44" s="12"/>
      <c r="AM44" s="11"/>
      <c r="AN44" s="12"/>
      <c r="AO44" s="12"/>
      <c r="AP44" s="12"/>
      <c r="AQ44" s="12"/>
      <c r="AR44" s="11"/>
      <c r="AS44" s="12"/>
      <c r="AT44" s="12"/>
      <c r="AU44" s="12"/>
      <c r="AV44" s="12"/>
      <c r="AW44" s="11"/>
      <c r="AX44" s="12"/>
      <c r="AY44" s="12"/>
      <c r="AZ44" s="12"/>
      <c r="BA44" s="12"/>
      <c r="BB44" s="11"/>
      <c r="BC44" s="12"/>
      <c r="BD44" s="12"/>
      <c r="BE44" s="12"/>
      <c r="BF44" s="12"/>
      <c r="BG44" s="11"/>
      <c r="BH44" s="12"/>
      <c r="BI44" s="12"/>
      <c r="BJ44" s="12"/>
      <c r="BK44" s="12"/>
      <c r="BL44" s="11"/>
      <c r="BM44" s="12"/>
      <c r="BN44" s="12"/>
      <c r="BO44" s="12"/>
      <c r="BP44" s="12"/>
      <c r="BQ44" s="11"/>
      <c r="BR44" s="12"/>
      <c r="BS44" s="12"/>
      <c r="BT44" s="12"/>
      <c r="BU44" s="12"/>
      <c r="BV44" s="11"/>
      <c r="BW44" s="12"/>
      <c r="BX44" s="12"/>
      <c r="BY44" s="12"/>
      <c r="BZ44" s="12"/>
      <c r="CA44" s="11"/>
      <c r="CB44" s="12"/>
      <c r="CC44" s="12"/>
      <c r="CD44" s="12"/>
      <c r="CE44" s="12"/>
      <c r="CF44" s="11"/>
      <c r="CG44" s="12"/>
      <c r="CH44" s="12"/>
      <c r="CI44" s="12"/>
      <c r="CJ44" s="12"/>
      <c r="CK44" s="11"/>
      <c r="CL44" s="12"/>
      <c r="CM44" s="12"/>
      <c r="CN44" s="12"/>
      <c r="CO44" s="12"/>
      <c r="CP44" s="11"/>
      <c r="CQ44" s="12"/>
      <c r="CR44" s="12"/>
      <c r="CS44" s="12"/>
      <c r="CT44" s="12"/>
      <c r="CU44" s="11"/>
      <c r="CV44" s="12"/>
      <c r="CW44" s="12"/>
      <c r="CX44" s="12"/>
      <c r="CY44" s="12"/>
      <c r="CZ44" s="11"/>
      <c r="DA44" s="12"/>
      <c r="DB44" s="12"/>
      <c r="DC44" s="12"/>
      <c r="DD44" s="12"/>
      <c r="DE44" s="11"/>
      <c r="DF44" s="12"/>
      <c r="DG44" s="12"/>
      <c r="DH44" s="12"/>
      <c r="DI44" s="12"/>
      <c r="DJ44" s="11"/>
      <c r="DK44" s="12"/>
      <c r="DL44" s="12"/>
      <c r="DM44" s="12"/>
      <c r="DN44" s="12"/>
      <c r="DO44" s="11"/>
      <c r="DP44" s="12"/>
      <c r="DQ44" s="12"/>
      <c r="DR44" s="12"/>
      <c r="DS44" s="12"/>
      <c r="DT44" s="11"/>
      <c r="DU44" s="12"/>
      <c r="DV44" s="12"/>
      <c r="DW44" s="12"/>
      <c r="DX44" s="12"/>
      <c r="DY44" s="11"/>
      <c r="DZ44" s="12"/>
      <c r="EA44" s="12"/>
      <c r="EB44" s="12"/>
      <c r="EC44" s="12"/>
      <c r="ED44" s="11"/>
      <c r="EE44" s="12"/>
      <c r="EF44" s="12"/>
      <c r="EG44" s="12"/>
      <c r="EH44" s="12"/>
      <c r="EI44" s="11"/>
      <c r="EJ44" s="12"/>
      <c r="EK44" s="12"/>
      <c r="EL44" s="12"/>
      <c r="EM44" s="12"/>
      <c r="EN44" s="11"/>
      <c r="EO44" s="12"/>
      <c r="EP44" s="12"/>
      <c r="EQ44" s="12"/>
      <c r="ER44" s="12"/>
      <c r="ES44" s="11"/>
      <c r="ET44" s="12"/>
      <c r="EU44" s="12"/>
      <c r="EV44" s="12"/>
      <c r="EW44" s="12"/>
      <c r="EX44" s="11"/>
      <c r="EY44" s="12"/>
      <c r="EZ44" s="12"/>
      <c r="FA44" s="12"/>
      <c r="FB44" s="12"/>
      <c r="FC44" s="11"/>
      <c r="FD44" s="12"/>
      <c r="FE44" s="12"/>
      <c r="FF44" s="12"/>
      <c r="FG44" s="12"/>
      <c r="FH44" s="11"/>
      <c r="FI44" s="12"/>
      <c r="FJ44" s="12"/>
      <c r="FK44" s="12"/>
      <c r="FL44" s="12"/>
      <c r="FM44" s="11"/>
      <c r="FN44" s="12"/>
      <c r="FO44" s="12"/>
      <c r="FP44" s="12"/>
      <c r="FQ44" s="12"/>
      <c r="FR44" s="11"/>
      <c r="FS44" s="12"/>
      <c r="FT44" s="12"/>
      <c r="FU44" s="12"/>
      <c r="FV44" s="12"/>
      <c r="FW44" s="11"/>
      <c r="FX44" s="12"/>
      <c r="FY44" s="12"/>
      <c r="FZ44" s="12"/>
      <c r="GA44" s="12"/>
      <c r="GB44" s="11"/>
      <c r="GC44" s="12"/>
      <c r="GD44" s="12"/>
      <c r="GE44" s="12"/>
      <c r="GF44" s="12"/>
      <c r="GG44" s="11"/>
      <c r="GH44" s="12"/>
      <c r="GI44" s="12"/>
      <c r="GJ44" s="12"/>
      <c r="GK44" s="12"/>
      <c r="GL44" s="11"/>
      <c r="GM44" s="12"/>
      <c r="GN44" s="12"/>
      <c r="GO44" s="12"/>
      <c r="GP44" s="12"/>
      <c r="GQ44" s="11"/>
      <c r="GR44" s="12"/>
      <c r="GS44" s="12"/>
      <c r="GT44" s="12"/>
      <c r="GU44" s="12"/>
      <c r="GV44" s="11"/>
      <c r="GW44" s="12"/>
      <c r="GX44" s="12"/>
      <c r="GY44" s="12"/>
      <c r="GZ44" s="12"/>
      <c r="HA44" s="11"/>
      <c r="HB44" s="12"/>
      <c r="HC44" s="12"/>
      <c r="HD44" s="12"/>
      <c r="HE44" s="12"/>
      <c r="HF44" s="11"/>
      <c r="HG44" s="12"/>
      <c r="HH44" s="12"/>
      <c r="HI44" s="12"/>
      <c r="HJ44" s="12"/>
      <c r="HK44" s="11"/>
      <c r="HL44" s="12"/>
      <c r="HM44" s="12"/>
      <c r="HN44" s="12"/>
      <c r="HO44" s="12"/>
      <c r="HP44" s="197"/>
    </row>
    <row r="45" spans="1:226" ht="9" x14ac:dyDescent="0.15">
      <c r="A45" s="175"/>
      <c r="B45" s="156"/>
      <c r="C45" s="198">
        <f>Planilha!G657</f>
        <v>0.2276</v>
      </c>
      <c r="D45" s="13">
        <f>$C$45*D42</f>
        <v>52603.87</v>
      </c>
      <c r="E45" s="14"/>
      <c r="F45" s="14"/>
      <c r="G45" s="14"/>
      <c r="H45" s="14"/>
      <c r="I45" s="13">
        <f>$C$45*I42</f>
        <v>14728.59</v>
      </c>
      <c r="J45" s="14"/>
      <c r="K45" s="14"/>
      <c r="L45" s="14"/>
      <c r="M45" s="14"/>
      <c r="N45" s="13">
        <f>$C$45*N42</f>
        <v>137493.32999999999</v>
      </c>
      <c r="O45" s="14"/>
      <c r="P45" s="14"/>
      <c r="Q45" s="14"/>
      <c r="R45" s="14"/>
      <c r="S45" s="13">
        <f>$C$45*S42</f>
        <v>117769.41</v>
      </c>
      <c r="T45" s="14"/>
      <c r="U45" s="14"/>
      <c r="V45" s="14"/>
      <c r="W45" s="14"/>
      <c r="X45" s="13">
        <f>$C$45*X42</f>
        <v>199981.76</v>
      </c>
      <c r="Y45" s="14"/>
      <c r="Z45" s="14"/>
      <c r="AA45" s="14"/>
      <c r="AB45" s="14"/>
      <c r="AC45" s="13">
        <f>$C$45*AC42</f>
        <v>195390.45</v>
      </c>
      <c r="AD45" s="14"/>
      <c r="AE45" s="14"/>
      <c r="AF45" s="14"/>
      <c r="AG45" s="14"/>
      <c r="AH45" s="13">
        <f>$C$45*AH42</f>
        <v>126264.58</v>
      </c>
      <c r="AI45" s="14"/>
      <c r="AJ45" s="14"/>
      <c r="AK45" s="14"/>
      <c r="AL45" s="14"/>
      <c r="AM45" s="13">
        <f>$C$45*AM42</f>
        <v>75808.52</v>
      </c>
      <c r="AN45" s="14"/>
      <c r="AO45" s="14"/>
      <c r="AP45" s="14"/>
      <c r="AQ45" s="14"/>
      <c r="AR45" s="13">
        <f>$C$45*AR42</f>
        <v>55601.43</v>
      </c>
      <c r="AS45" s="14"/>
      <c r="AT45" s="14"/>
      <c r="AU45" s="14"/>
      <c r="AV45" s="14"/>
      <c r="AW45" s="13">
        <f>$C$45*AW42</f>
        <v>0</v>
      </c>
      <c r="AX45" s="14"/>
      <c r="AY45" s="14"/>
      <c r="AZ45" s="14"/>
      <c r="BA45" s="14"/>
      <c r="BB45" s="13">
        <f>$C$45*BB42</f>
        <v>0</v>
      </c>
      <c r="BC45" s="14"/>
      <c r="BD45" s="14"/>
      <c r="BE45" s="14"/>
      <c r="BF45" s="14"/>
      <c r="BG45" s="13">
        <f>$C$45*BG42</f>
        <v>0</v>
      </c>
      <c r="BH45" s="14"/>
      <c r="BI45" s="14"/>
      <c r="BJ45" s="14"/>
      <c r="BK45" s="14"/>
      <c r="BL45" s="13">
        <f>$C$45*BL42</f>
        <v>0</v>
      </c>
      <c r="BM45" s="14"/>
      <c r="BN45" s="14"/>
      <c r="BO45" s="14"/>
      <c r="BP45" s="14"/>
      <c r="BQ45" s="13">
        <f>$C$45*BQ42</f>
        <v>0</v>
      </c>
      <c r="BR45" s="14"/>
      <c r="BS45" s="14"/>
      <c r="BT45" s="14"/>
      <c r="BU45" s="14"/>
      <c r="BV45" s="13">
        <f>$C$45*BV42</f>
        <v>0</v>
      </c>
      <c r="BW45" s="14"/>
      <c r="BX45" s="14"/>
      <c r="BY45" s="14"/>
      <c r="BZ45" s="14"/>
      <c r="CA45" s="13">
        <f>$C$45*CA42</f>
        <v>0</v>
      </c>
      <c r="CB45" s="14"/>
      <c r="CC45" s="14"/>
      <c r="CD45" s="14"/>
      <c r="CE45" s="14"/>
      <c r="CF45" s="13">
        <f>$C$45*CF42</f>
        <v>0</v>
      </c>
      <c r="CG45" s="14"/>
      <c r="CH45" s="14"/>
      <c r="CI45" s="14"/>
      <c r="CJ45" s="14"/>
      <c r="CK45" s="13">
        <f>$C$45*CK42</f>
        <v>0</v>
      </c>
      <c r="CL45" s="14"/>
      <c r="CM45" s="14"/>
      <c r="CN45" s="14"/>
      <c r="CO45" s="14"/>
      <c r="CP45" s="13">
        <f>$C$45*CP42</f>
        <v>0</v>
      </c>
      <c r="CQ45" s="14"/>
      <c r="CR45" s="14"/>
      <c r="CS45" s="14"/>
      <c r="CT45" s="14"/>
      <c r="CU45" s="13">
        <f>$C$45*CU42</f>
        <v>0</v>
      </c>
      <c r="CV45" s="14"/>
      <c r="CW45" s="14"/>
      <c r="CX45" s="14"/>
      <c r="CY45" s="14"/>
      <c r="CZ45" s="13">
        <f>$C$45*CZ42</f>
        <v>0</v>
      </c>
      <c r="DA45" s="14"/>
      <c r="DB45" s="14"/>
      <c r="DC45" s="14"/>
      <c r="DD45" s="14"/>
      <c r="DE45" s="13">
        <f>$C$45*DE42</f>
        <v>0</v>
      </c>
      <c r="DF45" s="14"/>
      <c r="DG45" s="14"/>
      <c r="DH45" s="14"/>
      <c r="DI45" s="14"/>
      <c r="DJ45" s="13">
        <f>$C$45*DJ42</f>
        <v>0</v>
      </c>
      <c r="DK45" s="14"/>
      <c r="DL45" s="14"/>
      <c r="DM45" s="14"/>
      <c r="DN45" s="14"/>
      <c r="DO45" s="13">
        <f>$C$45*DO42</f>
        <v>0</v>
      </c>
      <c r="DP45" s="14"/>
      <c r="DQ45" s="14"/>
      <c r="DR45" s="14"/>
      <c r="DS45" s="14"/>
      <c r="DT45" s="13">
        <f>$C$45*DT42</f>
        <v>0</v>
      </c>
      <c r="DU45" s="14"/>
      <c r="DV45" s="14"/>
      <c r="DW45" s="14"/>
      <c r="DX45" s="14"/>
      <c r="DY45" s="13">
        <f>$C$45*DY42</f>
        <v>0</v>
      </c>
      <c r="DZ45" s="14"/>
      <c r="EA45" s="14"/>
      <c r="EB45" s="14"/>
      <c r="EC45" s="14"/>
      <c r="ED45" s="13">
        <f>$C$45*ED42</f>
        <v>0</v>
      </c>
      <c r="EE45" s="14"/>
      <c r="EF45" s="14"/>
      <c r="EG45" s="14"/>
      <c r="EH45" s="14"/>
      <c r="EI45" s="13">
        <f>$C$45*EI42</f>
        <v>0</v>
      </c>
      <c r="EJ45" s="14"/>
      <c r="EK45" s="14"/>
      <c r="EL45" s="14"/>
      <c r="EM45" s="14"/>
      <c r="EN45" s="13">
        <f>$C$45*EN42</f>
        <v>0</v>
      </c>
      <c r="EO45" s="14"/>
      <c r="EP45" s="14"/>
      <c r="EQ45" s="14"/>
      <c r="ER45" s="14"/>
      <c r="ES45" s="13">
        <f>$C$45*ES42</f>
        <v>0</v>
      </c>
      <c r="ET45" s="14"/>
      <c r="EU45" s="14"/>
      <c r="EV45" s="14"/>
      <c r="EW45" s="14"/>
      <c r="EX45" s="13">
        <f>$C$45*EX42</f>
        <v>0</v>
      </c>
      <c r="EY45" s="14"/>
      <c r="EZ45" s="14"/>
      <c r="FA45" s="14"/>
      <c r="FB45" s="14"/>
      <c r="FC45" s="13">
        <f>$C$45*FC42</f>
        <v>0</v>
      </c>
      <c r="FD45" s="14"/>
      <c r="FE45" s="14"/>
      <c r="FF45" s="14"/>
      <c r="FG45" s="14"/>
      <c r="FH45" s="13">
        <f>$C$45*FH42</f>
        <v>0</v>
      </c>
      <c r="FI45" s="14"/>
      <c r="FJ45" s="14"/>
      <c r="FK45" s="14"/>
      <c r="FL45" s="14"/>
      <c r="FM45" s="13">
        <f>$C$45*FM42</f>
        <v>0</v>
      </c>
      <c r="FN45" s="14"/>
      <c r="FO45" s="14"/>
      <c r="FP45" s="14"/>
      <c r="FQ45" s="14"/>
      <c r="FR45" s="13">
        <f>$C$45*FR42</f>
        <v>0</v>
      </c>
      <c r="FS45" s="14"/>
      <c r="FT45" s="14"/>
      <c r="FU45" s="14"/>
      <c r="FV45" s="14"/>
      <c r="FW45" s="13">
        <f>$C$45*FW42</f>
        <v>0</v>
      </c>
      <c r="FX45" s="14"/>
      <c r="FY45" s="14"/>
      <c r="FZ45" s="14"/>
      <c r="GA45" s="14"/>
      <c r="GB45" s="13">
        <f>$C$45*GB42</f>
        <v>0</v>
      </c>
      <c r="GC45" s="14"/>
      <c r="GD45" s="14"/>
      <c r="GE45" s="14"/>
      <c r="GF45" s="14"/>
      <c r="GG45" s="13">
        <f>$C$45*GG42</f>
        <v>0</v>
      </c>
      <c r="GH45" s="14"/>
      <c r="GI45" s="14"/>
      <c r="GJ45" s="14"/>
      <c r="GK45" s="14"/>
      <c r="GL45" s="13">
        <f>$C$45*GL42</f>
        <v>0</v>
      </c>
      <c r="GM45" s="14"/>
      <c r="GN45" s="14"/>
      <c r="GO45" s="14"/>
      <c r="GP45" s="14"/>
      <c r="GQ45" s="13">
        <f>$C$45*GQ42</f>
        <v>0</v>
      </c>
      <c r="GR45" s="14"/>
      <c r="GS45" s="14"/>
      <c r="GT45" s="14"/>
      <c r="GU45" s="14"/>
      <c r="GV45" s="13">
        <f>$C$45*GV42</f>
        <v>0</v>
      </c>
      <c r="GW45" s="14"/>
      <c r="GX45" s="14"/>
      <c r="GY45" s="14"/>
      <c r="GZ45" s="14"/>
      <c r="HA45" s="13">
        <f>$C$45*HA42</f>
        <v>0</v>
      </c>
      <c r="HB45" s="14"/>
      <c r="HC45" s="14"/>
      <c r="HD45" s="14"/>
      <c r="HE45" s="14"/>
      <c r="HF45" s="13">
        <f>$C$45*HF42</f>
        <v>0</v>
      </c>
      <c r="HG45" s="14"/>
      <c r="HH45" s="14"/>
      <c r="HI45" s="14"/>
      <c r="HJ45" s="14"/>
      <c r="HK45" s="13">
        <f>$C$45*HK42</f>
        <v>0</v>
      </c>
      <c r="HL45" s="14"/>
      <c r="HM45" s="14"/>
      <c r="HN45" s="14"/>
      <c r="HO45" s="14"/>
      <c r="HP45" s="179">
        <f>SUM(D45:HO45)-0.01</f>
        <v>975641.93</v>
      </c>
      <c r="HQ45" s="452">
        <f>HP45-Planilha!I657</f>
        <v>0</v>
      </c>
    </row>
    <row r="46" spans="1:226" ht="9" x14ac:dyDescent="0.15">
      <c r="A46" s="180"/>
      <c r="B46" s="185"/>
      <c r="C46" s="187"/>
      <c r="D46" s="10"/>
      <c r="E46" s="9"/>
      <c r="F46" s="9"/>
      <c r="G46" s="9"/>
      <c r="H46" s="9"/>
      <c r="I46" s="10"/>
      <c r="J46" s="9"/>
      <c r="K46" s="9"/>
      <c r="L46" s="9"/>
      <c r="M46" s="9"/>
      <c r="N46" s="10"/>
      <c r="O46" s="9"/>
      <c r="P46" s="9"/>
      <c r="Q46" s="9"/>
      <c r="R46" s="9"/>
      <c r="S46" s="10"/>
      <c r="T46" s="9"/>
      <c r="U46" s="9"/>
      <c r="V46" s="9"/>
      <c r="W46" s="9"/>
      <c r="X46" s="10"/>
      <c r="Y46" s="9"/>
      <c r="Z46" s="9"/>
      <c r="AA46" s="9"/>
      <c r="AB46" s="9"/>
      <c r="AC46" s="10"/>
      <c r="AD46" s="9"/>
      <c r="AE46" s="9"/>
      <c r="AF46" s="9"/>
      <c r="AG46" s="9"/>
      <c r="AH46" s="10"/>
      <c r="AI46" s="9"/>
      <c r="AJ46" s="9"/>
      <c r="AK46" s="9"/>
      <c r="AL46" s="9"/>
      <c r="AM46" s="10"/>
      <c r="AN46" s="9"/>
      <c r="AO46" s="9"/>
      <c r="AP46" s="9"/>
      <c r="AQ46" s="9"/>
      <c r="AR46" s="10"/>
      <c r="AS46" s="9"/>
      <c r="AT46" s="9"/>
      <c r="AU46" s="9"/>
      <c r="AV46" s="9"/>
      <c r="AW46" s="10"/>
      <c r="AX46" s="9"/>
      <c r="AY46" s="9"/>
      <c r="AZ46" s="9"/>
      <c r="BA46" s="9"/>
      <c r="BB46" s="10"/>
      <c r="BC46" s="9"/>
      <c r="BD46" s="9"/>
      <c r="BE46" s="9"/>
      <c r="BF46" s="9"/>
      <c r="BG46" s="10"/>
      <c r="BH46" s="9"/>
      <c r="BI46" s="9"/>
      <c r="BJ46" s="9"/>
      <c r="BK46" s="9"/>
      <c r="BL46" s="10"/>
      <c r="BM46" s="9"/>
      <c r="BN46" s="9"/>
      <c r="BO46" s="9"/>
      <c r="BP46" s="9"/>
      <c r="BQ46" s="10"/>
      <c r="BR46" s="9"/>
      <c r="BS46" s="9"/>
      <c r="BT46" s="9"/>
      <c r="BU46" s="9"/>
      <c r="BV46" s="10"/>
      <c r="BW46" s="9"/>
      <c r="BX46" s="9"/>
      <c r="BY46" s="9"/>
      <c r="BZ46" s="9"/>
      <c r="CA46" s="10"/>
      <c r="CB46" s="9"/>
      <c r="CC46" s="9"/>
      <c r="CD46" s="9"/>
      <c r="CE46" s="9"/>
      <c r="CF46" s="10"/>
      <c r="CG46" s="9"/>
      <c r="CH46" s="9"/>
      <c r="CI46" s="9"/>
      <c r="CJ46" s="9"/>
      <c r="CK46" s="10"/>
      <c r="CL46" s="9"/>
      <c r="CM46" s="9"/>
      <c r="CN46" s="9"/>
      <c r="CO46" s="9"/>
      <c r="CP46" s="10"/>
      <c r="CQ46" s="9"/>
      <c r="CR46" s="9"/>
      <c r="CS46" s="9"/>
      <c r="CT46" s="9"/>
      <c r="CU46" s="10"/>
      <c r="CV46" s="9"/>
      <c r="CW46" s="9"/>
      <c r="CX46" s="9"/>
      <c r="CY46" s="9"/>
      <c r="CZ46" s="10"/>
      <c r="DA46" s="9"/>
      <c r="DB46" s="9"/>
      <c r="DC46" s="9"/>
      <c r="DD46" s="9"/>
      <c r="DE46" s="10"/>
      <c r="DF46" s="9"/>
      <c r="DG46" s="9"/>
      <c r="DH46" s="9"/>
      <c r="DI46" s="9"/>
      <c r="DJ46" s="10"/>
      <c r="DK46" s="9"/>
      <c r="DL46" s="9"/>
      <c r="DM46" s="9"/>
      <c r="DN46" s="9"/>
      <c r="DO46" s="10"/>
      <c r="DP46" s="9"/>
      <c r="DQ46" s="9"/>
      <c r="DR46" s="9"/>
      <c r="DS46" s="9"/>
      <c r="DT46" s="10"/>
      <c r="DU46" s="9"/>
      <c r="DV46" s="9"/>
      <c r="DW46" s="9"/>
      <c r="DX46" s="9"/>
      <c r="DY46" s="10"/>
      <c r="DZ46" s="9"/>
      <c r="EA46" s="9"/>
      <c r="EB46" s="9"/>
      <c r="EC46" s="9"/>
      <c r="ED46" s="10"/>
      <c r="EE46" s="9"/>
      <c r="EF46" s="9"/>
      <c r="EG46" s="9"/>
      <c r="EH46" s="9"/>
      <c r="EI46" s="10"/>
      <c r="EJ46" s="9"/>
      <c r="EK46" s="9"/>
      <c r="EL46" s="9"/>
      <c r="EM46" s="9"/>
      <c r="EN46" s="10"/>
      <c r="EO46" s="9"/>
      <c r="EP46" s="9"/>
      <c r="EQ46" s="9"/>
      <c r="ER46" s="9"/>
      <c r="ES46" s="10"/>
      <c r="ET46" s="9"/>
      <c r="EU46" s="9"/>
      <c r="EV46" s="9"/>
      <c r="EW46" s="9"/>
      <c r="EX46" s="10"/>
      <c r="EY46" s="9"/>
      <c r="EZ46" s="9"/>
      <c r="FA46" s="9"/>
      <c r="FB46" s="9"/>
      <c r="FC46" s="10"/>
      <c r="FD46" s="9"/>
      <c r="FE46" s="9"/>
      <c r="FF46" s="9"/>
      <c r="FG46" s="9"/>
      <c r="FH46" s="10"/>
      <c r="FI46" s="9"/>
      <c r="FJ46" s="9"/>
      <c r="FK46" s="9"/>
      <c r="FL46" s="9"/>
      <c r="FM46" s="10"/>
      <c r="FN46" s="9"/>
      <c r="FO46" s="9"/>
      <c r="FP46" s="9"/>
      <c r="FQ46" s="9"/>
      <c r="FR46" s="10"/>
      <c r="FS46" s="9"/>
      <c r="FT46" s="9"/>
      <c r="FU46" s="9"/>
      <c r="FV46" s="9"/>
      <c r="FW46" s="10"/>
      <c r="FX46" s="9"/>
      <c r="FY46" s="9"/>
      <c r="FZ46" s="9"/>
      <c r="GA46" s="9"/>
      <c r="GB46" s="10"/>
      <c r="GC46" s="9"/>
      <c r="GD46" s="9"/>
      <c r="GE46" s="9"/>
      <c r="GF46" s="9"/>
      <c r="GG46" s="10"/>
      <c r="GH46" s="9"/>
      <c r="GI46" s="9"/>
      <c r="GJ46" s="9"/>
      <c r="GK46" s="9"/>
      <c r="GL46" s="10"/>
      <c r="GM46" s="9"/>
      <c r="GN46" s="9"/>
      <c r="GO46" s="9"/>
      <c r="GP46" s="9"/>
      <c r="GQ46" s="10"/>
      <c r="GR46" s="9"/>
      <c r="GS46" s="9"/>
      <c r="GT46" s="9"/>
      <c r="GU46" s="9"/>
      <c r="GV46" s="10"/>
      <c r="GW46" s="9"/>
      <c r="GX46" s="9"/>
      <c r="GY46" s="9"/>
      <c r="GZ46" s="9"/>
      <c r="HA46" s="10"/>
      <c r="HB46" s="9"/>
      <c r="HC46" s="9"/>
      <c r="HD46" s="9"/>
      <c r="HE46" s="9"/>
      <c r="HF46" s="10"/>
      <c r="HG46" s="9"/>
      <c r="HH46" s="9"/>
      <c r="HI46" s="9"/>
      <c r="HJ46" s="9"/>
      <c r="HK46" s="10"/>
      <c r="HL46" s="9"/>
      <c r="HM46" s="9"/>
      <c r="HN46" s="9"/>
      <c r="HO46" s="9"/>
      <c r="HP46" s="174"/>
    </row>
    <row r="47" spans="1:226" ht="9" x14ac:dyDescent="0.15">
      <c r="A47" s="192"/>
      <c r="B47" s="193"/>
      <c r="C47" s="182"/>
      <c r="D47" s="11"/>
      <c r="E47" s="12"/>
      <c r="F47" s="12"/>
      <c r="G47" s="12"/>
      <c r="H47" s="12"/>
      <c r="I47" s="11"/>
      <c r="J47" s="12"/>
      <c r="K47" s="12"/>
      <c r="L47" s="12"/>
      <c r="M47" s="12"/>
      <c r="N47" s="11"/>
      <c r="O47" s="12"/>
      <c r="P47" s="12"/>
      <c r="Q47" s="12"/>
      <c r="R47" s="12"/>
      <c r="S47" s="11"/>
      <c r="T47" s="12"/>
      <c r="U47" s="12"/>
      <c r="V47" s="12"/>
      <c r="W47" s="12"/>
      <c r="X47" s="11"/>
      <c r="Y47" s="12"/>
      <c r="Z47" s="12"/>
      <c r="AA47" s="12"/>
      <c r="AB47" s="12"/>
      <c r="AC47" s="11"/>
      <c r="AD47" s="12"/>
      <c r="AE47" s="12"/>
      <c r="AF47" s="12"/>
      <c r="AG47" s="12"/>
      <c r="AH47" s="11"/>
      <c r="AI47" s="12"/>
      <c r="AJ47" s="12"/>
      <c r="AK47" s="12"/>
      <c r="AL47" s="12"/>
      <c r="AM47" s="11"/>
      <c r="AN47" s="12"/>
      <c r="AO47" s="12"/>
      <c r="AP47" s="12"/>
      <c r="AQ47" s="12"/>
      <c r="AR47" s="11"/>
      <c r="AS47" s="12"/>
      <c r="AT47" s="12"/>
      <c r="AU47" s="12"/>
      <c r="AV47" s="12"/>
      <c r="AW47" s="11"/>
      <c r="AX47" s="12"/>
      <c r="AY47" s="12"/>
      <c r="AZ47" s="12"/>
      <c r="BA47" s="12"/>
      <c r="BB47" s="11"/>
      <c r="BC47" s="12"/>
      <c r="BD47" s="12"/>
      <c r="BE47" s="12"/>
      <c r="BF47" s="12"/>
      <c r="BG47" s="11"/>
      <c r="BH47" s="12"/>
      <c r="BI47" s="12"/>
      <c r="BJ47" s="12"/>
      <c r="BK47" s="12"/>
      <c r="BL47" s="11"/>
      <c r="BM47" s="12"/>
      <c r="BN47" s="12"/>
      <c r="BO47" s="12"/>
      <c r="BP47" s="12"/>
      <c r="BQ47" s="11"/>
      <c r="BR47" s="12"/>
      <c r="BS47" s="12"/>
      <c r="BT47" s="12"/>
      <c r="BU47" s="12"/>
      <c r="BV47" s="11"/>
      <c r="BW47" s="12"/>
      <c r="BX47" s="12"/>
      <c r="BY47" s="12"/>
      <c r="BZ47" s="12"/>
      <c r="CA47" s="11"/>
      <c r="CB47" s="12"/>
      <c r="CC47" s="12"/>
      <c r="CD47" s="12"/>
      <c r="CE47" s="12"/>
      <c r="CF47" s="11"/>
      <c r="CG47" s="12"/>
      <c r="CH47" s="12"/>
      <c r="CI47" s="12"/>
      <c r="CJ47" s="12"/>
      <c r="CK47" s="11"/>
      <c r="CL47" s="12"/>
      <c r="CM47" s="12"/>
      <c r="CN47" s="12"/>
      <c r="CO47" s="12"/>
      <c r="CP47" s="11"/>
      <c r="CQ47" s="12"/>
      <c r="CR47" s="12"/>
      <c r="CS47" s="12"/>
      <c r="CT47" s="12"/>
      <c r="CU47" s="11"/>
      <c r="CV47" s="12"/>
      <c r="CW47" s="12"/>
      <c r="CX47" s="12"/>
      <c r="CY47" s="12"/>
      <c r="CZ47" s="11"/>
      <c r="DA47" s="12"/>
      <c r="DB47" s="12"/>
      <c r="DC47" s="12"/>
      <c r="DD47" s="12"/>
      <c r="DE47" s="11"/>
      <c r="DF47" s="12"/>
      <c r="DG47" s="12"/>
      <c r="DH47" s="12"/>
      <c r="DI47" s="12"/>
      <c r="DJ47" s="11"/>
      <c r="DK47" s="12"/>
      <c r="DL47" s="12"/>
      <c r="DM47" s="12"/>
      <c r="DN47" s="12"/>
      <c r="DO47" s="11"/>
      <c r="DP47" s="12"/>
      <c r="DQ47" s="12"/>
      <c r="DR47" s="12"/>
      <c r="DS47" s="12"/>
      <c r="DT47" s="11"/>
      <c r="DU47" s="12"/>
      <c r="DV47" s="12"/>
      <c r="DW47" s="12"/>
      <c r="DX47" s="12"/>
      <c r="DY47" s="11"/>
      <c r="DZ47" s="12"/>
      <c r="EA47" s="12"/>
      <c r="EB47" s="12"/>
      <c r="EC47" s="12"/>
      <c r="ED47" s="11"/>
      <c r="EE47" s="12"/>
      <c r="EF47" s="12"/>
      <c r="EG47" s="12"/>
      <c r="EH47" s="12"/>
      <c r="EI47" s="11"/>
      <c r="EJ47" s="12"/>
      <c r="EK47" s="12"/>
      <c r="EL47" s="12"/>
      <c r="EM47" s="12"/>
      <c r="EN47" s="11"/>
      <c r="EO47" s="12"/>
      <c r="EP47" s="12"/>
      <c r="EQ47" s="12"/>
      <c r="ER47" s="12"/>
      <c r="ES47" s="11"/>
      <c r="ET47" s="12"/>
      <c r="EU47" s="12"/>
      <c r="EV47" s="12"/>
      <c r="EW47" s="12"/>
      <c r="EX47" s="11"/>
      <c r="EY47" s="12"/>
      <c r="EZ47" s="12"/>
      <c r="FA47" s="12"/>
      <c r="FB47" s="12"/>
      <c r="FC47" s="11"/>
      <c r="FD47" s="12"/>
      <c r="FE47" s="12"/>
      <c r="FF47" s="12"/>
      <c r="FG47" s="12"/>
      <c r="FH47" s="11"/>
      <c r="FI47" s="12"/>
      <c r="FJ47" s="12"/>
      <c r="FK47" s="12"/>
      <c r="FL47" s="12"/>
      <c r="FM47" s="11"/>
      <c r="FN47" s="12"/>
      <c r="FO47" s="12"/>
      <c r="FP47" s="12"/>
      <c r="FQ47" s="12"/>
      <c r="FR47" s="11"/>
      <c r="FS47" s="12"/>
      <c r="FT47" s="12"/>
      <c r="FU47" s="12"/>
      <c r="FV47" s="12"/>
      <c r="FW47" s="11"/>
      <c r="FX47" s="12"/>
      <c r="FY47" s="12"/>
      <c r="FZ47" s="12"/>
      <c r="GA47" s="12"/>
      <c r="GB47" s="11"/>
      <c r="GC47" s="12"/>
      <c r="GD47" s="12"/>
      <c r="GE47" s="12"/>
      <c r="GF47" s="12"/>
      <c r="GG47" s="11"/>
      <c r="GH47" s="12"/>
      <c r="GI47" s="12"/>
      <c r="GJ47" s="12"/>
      <c r="GK47" s="12"/>
      <c r="GL47" s="11"/>
      <c r="GM47" s="12"/>
      <c r="GN47" s="12"/>
      <c r="GO47" s="12"/>
      <c r="GP47" s="12"/>
      <c r="GQ47" s="11"/>
      <c r="GR47" s="12"/>
      <c r="GS47" s="12"/>
      <c r="GT47" s="12"/>
      <c r="GU47" s="12"/>
      <c r="GV47" s="11"/>
      <c r="GW47" s="12"/>
      <c r="GX47" s="12"/>
      <c r="GY47" s="12"/>
      <c r="GZ47" s="12"/>
      <c r="HA47" s="11"/>
      <c r="HB47" s="12"/>
      <c r="HC47" s="12"/>
      <c r="HD47" s="12"/>
      <c r="HE47" s="12"/>
      <c r="HF47" s="11"/>
      <c r="HG47" s="12"/>
      <c r="HH47" s="12"/>
      <c r="HI47" s="12"/>
      <c r="HJ47" s="12"/>
      <c r="HK47" s="11"/>
      <c r="HL47" s="12"/>
      <c r="HM47" s="12"/>
      <c r="HN47" s="12"/>
      <c r="HO47" s="12"/>
      <c r="HP47" s="194"/>
    </row>
    <row r="48" spans="1:226" ht="9" x14ac:dyDescent="0.15">
      <c r="A48" s="195" t="s">
        <v>956</v>
      </c>
      <c r="B48" s="156"/>
      <c r="C48" s="158"/>
      <c r="D48" s="13">
        <v>0</v>
      </c>
      <c r="E48" s="14"/>
      <c r="F48" s="14"/>
      <c r="G48" s="14"/>
      <c r="H48" s="14"/>
      <c r="I48" s="13">
        <v>0</v>
      </c>
      <c r="J48" s="14"/>
      <c r="K48" s="14"/>
      <c r="L48" s="14"/>
      <c r="M48" s="14"/>
      <c r="N48" s="13"/>
      <c r="O48" s="14"/>
      <c r="P48" s="14"/>
      <c r="Q48" s="14"/>
      <c r="R48" s="14"/>
      <c r="S48" s="13">
        <v>99066.65</v>
      </c>
      <c r="T48" s="14"/>
      <c r="U48" s="14"/>
      <c r="V48" s="14"/>
      <c r="W48" s="14"/>
      <c r="X48" s="13">
        <v>167837.81</v>
      </c>
      <c r="Y48" s="14"/>
      <c r="Z48" s="14"/>
      <c r="AA48" s="14"/>
      <c r="AB48" s="14"/>
      <c r="AC48" s="13">
        <v>96289.75</v>
      </c>
      <c r="AD48" s="14"/>
      <c r="AE48" s="14"/>
      <c r="AF48" s="14"/>
      <c r="AG48" s="14"/>
      <c r="AH48" s="13">
        <v>121779.21</v>
      </c>
      <c r="AI48" s="14"/>
      <c r="AJ48" s="14"/>
      <c r="AK48" s="14"/>
      <c r="AL48" s="14"/>
      <c r="AM48" s="13">
        <v>96289.75</v>
      </c>
      <c r="AN48" s="14"/>
      <c r="AO48" s="14"/>
      <c r="AP48" s="14"/>
      <c r="AQ48" s="14"/>
      <c r="AR48" s="13">
        <v>33022.21</v>
      </c>
      <c r="AS48" s="14"/>
      <c r="AT48" s="14"/>
      <c r="AU48" s="14"/>
      <c r="AV48" s="14"/>
      <c r="AW48" s="13">
        <v>0</v>
      </c>
      <c r="AX48" s="14"/>
      <c r="AY48" s="14"/>
      <c r="AZ48" s="14"/>
      <c r="BA48" s="14"/>
      <c r="BB48" s="13">
        <v>0</v>
      </c>
      <c r="BC48" s="14"/>
      <c r="BD48" s="14"/>
      <c r="BE48" s="14"/>
      <c r="BF48" s="14"/>
      <c r="BG48" s="13">
        <v>0</v>
      </c>
      <c r="BH48" s="14"/>
      <c r="BI48" s="14"/>
      <c r="BJ48" s="14"/>
      <c r="BK48" s="14"/>
      <c r="BL48" s="13">
        <v>0</v>
      </c>
      <c r="BM48" s="14"/>
      <c r="BN48" s="14"/>
      <c r="BO48" s="14"/>
      <c r="BP48" s="14"/>
      <c r="BQ48" s="13">
        <v>0</v>
      </c>
      <c r="BR48" s="14"/>
      <c r="BS48" s="14"/>
      <c r="BT48" s="14"/>
      <c r="BU48" s="14"/>
      <c r="BV48" s="13">
        <v>0</v>
      </c>
      <c r="BW48" s="14"/>
      <c r="BX48" s="14"/>
      <c r="BY48" s="14"/>
      <c r="BZ48" s="14"/>
      <c r="CA48" s="13">
        <v>0</v>
      </c>
      <c r="CB48" s="14"/>
      <c r="CC48" s="14"/>
      <c r="CD48" s="14"/>
      <c r="CE48" s="14"/>
      <c r="CF48" s="13">
        <v>0</v>
      </c>
      <c r="CG48" s="14"/>
      <c r="CH48" s="14"/>
      <c r="CI48" s="14"/>
      <c r="CJ48" s="14"/>
      <c r="CK48" s="13">
        <v>0</v>
      </c>
      <c r="CL48" s="14"/>
      <c r="CM48" s="14"/>
      <c r="CN48" s="14"/>
      <c r="CO48" s="14"/>
      <c r="CP48" s="13">
        <v>0</v>
      </c>
      <c r="CQ48" s="14"/>
      <c r="CR48" s="14"/>
      <c r="CS48" s="14"/>
      <c r="CT48" s="14"/>
      <c r="CU48" s="13">
        <v>0</v>
      </c>
      <c r="CV48" s="14"/>
      <c r="CW48" s="14"/>
      <c r="CX48" s="14"/>
      <c r="CY48" s="14"/>
      <c r="CZ48" s="13">
        <v>0</v>
      </c>
      <c r="DA48" s="14"/>
      <c r="DB48" s="14"/>
      <c r="DC48" s="14"/>
      <c r="DD48" s="14"/>
      <c r="DE48" s="13">
        <v>0</v>
      </c>
      <c r="DF48" s="14"/>
      <c r="DG48" s="14"/>
      <c r="DH48" s="14"/>
      <c r="DI48" s="14"/>
      <c r="DJ48" s="13">
        <v>0</v>
      </c>
      <c r="DK48" s="14"/>
      <c r="DL48" s="14"/>
      <c r="DM48" s="14"/>
      <c r="DN48" s="14"/>
      <c r="DO48" s="13">
        <v>0</v>
      </c>
      <c r="DP48" s="14"/>
      <c r="DQ48" s="14"/>
      <c r="DR48" s="14"/>
      <c r="DS48" s="14"/>
      <c r="DT48" s="13">
        <v>0</v>
      </c>
      <c r="DU48" s="14"/>
      <c r="DV48" s="14"/>
      <c r="DW48" s="14"/>
      <c r="DX48" s="14"/>
      <c r="DY48" s="13">
        <v>0</v>
      </c>
      <c r="DZ48" s="14"/>
      <c r="EA48" s="14"/>
      <c r="EB48" s="14"/>
      <c r="EC48" s="14"/>
      <c r="ED48" s="13">
        <v>0</v>
      </c>
      <c r="EE48" s="14"/>
      <c r="EF48" s="14"/>
      <c r="EG48" s="14"/>
      <c r="EH48" s="14"/>
      <c r="EI48" s="13">
        <v>0</v>
      </c>
      <c r="EJ48" s="14"/>
      <c r="EK48" s="14"/>
      <c r="EL48" s="14"/>
      <c r="EM48" s="14"/>
      <c r="EN48" s="13">
        <v>0</v>
      </c>
      <c r="EO48" s="14"/>
      <c r="EP48" s="14"/>
      <c r="EQ48" s="14"/>
      <c r="ER48" s="14"/>
      <c r="ES48" s="13">
        <v>0</v>
      </c>
      <c r="ET48" s="14"/>
      <c r="EU48" s="14"/>
      <c r="EV48" s="14"/>
      <c r="EW48" s="14"/>
      <c r="EX48" s="13">
        <v>0</v>
      </c>
      <c r="EY48" s="14"/>
      <c r="EZ48" s="14"/>
      <c r="FA48" s="14"/>
      <c r="FB48" s="14"/>
      <c r="FC48" s="13">
        <v>0</v>
      </c>
      <c r="FD48" s="14"/>
      <c r="FE48" s="14"/>
      <c r="FF48" s="14"/>
      <c r="FG48" s="14"/>
      <c r="FH48" s="13">
        <v>0</v>
      </c>
      <c r="FI48" s="14"/>
      <c r="FJ48" s="14"/>
      <c r="FK48" s="14"/>
      <c r="FL48" s="14"/>
      <c r="FM48" s="13">
        <v>0</v>
      </c>
      <c r="FN48" s="14"/>
      <c r="FO48" s="14"/>
      <c r="FP48" s="14"/>
      <c r="FQ48" s="14"/>
      <c r="FR48" s="13">
        <v>0</v>
      </c>
      <c r="FS48" s="14"/>
      <c r="FT48" s="14"/>
      <c r="FU48" s="14"/>
      <c r="FV48" s="14"/>
      <c r="FW48" s="13">
        <v>0</v>
      </c>
      <c r="FX48" s="14"/>
      <c r="FY48" s="14"/>
      <c r="FZ48" s="14"/>
      <c r="GA48" s="14"/>
      <c r="GB48" s="13">
        <v>0</v>
      </c>
      <c r="GC48" s="14"/>
      <c r="GD48" s="14"/>
      <c r="GE48" s="14"/>
      <c r="GF48" s="14"/>
      <c r="GG48" s="13">
        <v>0</v>
      </c>
      <c r="GH48" s="14"/>
      <c r="GI48" s="14"/>
      <c r="GJ48" s="14"/>
      <c r="GK48" s="14"/>
      <c r="GL48" s="13">
        <v>0</v>
      </c>
      <c r="GM48" s="14"/>
      <c r="GN48" s="14"/>
      <c r="GO48" s="14"/>
      <c r="GP48" s="14"/>
      <c r="GQ48" s="13">
        <v>0</v>
      </c>
      <c r="GR48" s="14"/>
      <c r="GS48" s="14"/>
      <c r="GT48" s="14"/>
      <c r="GU48" s="14"/>
      <c r="GV48" s="13">
        <v>0</v>
      </c>
      <c r="GW48" s="14"/>
      <c r="GX48" s="14"/>
      <c r="GY48" s="14"/>
      <c r="GZ48" s="14"/>
      <c r="HA48" s="13">
        <v>0</v>
      </c>
      <c r="HB48" s="14"/>
      <c r="HC48" s="14"/>
      <c r="HD48" s="14"/>
      <c r="HE48" s="14"/>
      <c r="HF48" s="13">
        <v>0</v>
      </c>
      <c r="HG48" s="14"/>
      <c r="HH48" s="14"/>
      <c r="HI48" s="14"/>
      <c r="HJ48" s="14"/>
      <c r="HK48" s="13">
        <v>0</v>
      </c>
      <c r="HL48" s="14"/>
      <c r="HM48" s="14"/>
      <c r="HN48" s="14"/>
      <c r="HO48" s="14"/>
      <c r="HP48" s="179">
        <f>SUM(D48:HO48)</f>
        <v>614285.38</v>
      </c>
      <c r="HQ48" s="452">
        <f>HP48-Planilha!I659</f>
        <v>0</v>
      </c>
    </row>
    <row r="49" spans="1:225" ht="9" x14ac:dyDescent="0.15">
      <c r="A49" s="180"/>
      <c r="B49" s="185"/>
      <c r="C49" s="187"/>
      <c r="D49" s="10"/>
      <c r="E49" s="9"/>
      <c r="F49" s="9"/>
      <c r="G49" s="9"/>
      <c r="H49" s="9"/>
      <c r="I49" s="10"/>
      <c r="J49" s="9"/>
      <c r="K49" s="9"/>
      <c r="L49" s="9"/>
      <c r="M49" s="9"/>
      <c r="N49" s="10"/>
      <c r="O49" s="9"/>
      <c r="P49" s="9"/>
      <c r="Q49" s="9"/>
      <c r="R49" s="9"/>
      <c r="S49" s="10"/>
      <c r="T49" s="9"/>
      <c r="U49" s="9"/>
      <c r="V49" s="9"/>
      <c r="W49" s="9"/>
      <c r="X49" s="10"/>
      <c r="Y49" s="9"/>
      <c r="Z49" s="9"/>
      <c r="AA49" s="9"/>
      <c r="AB49" s="9"/>
      <c r="AC49" s="10"/>
      <c r="AD49" s="9"/>
      <c r="AE49" s="9"/>
      <c r="AF49" s="9"/>
      <c r="AG49" s="9"/>
      <c r="AH49" s="10"/>
      <c r="AI49" s="9"/>
      <c r="AJ49" s="9"/>
      <c r="AK49" s="9"/>
      <c r="AL49" s="9"/>
      <c r="AM49" s="10"/>
      <c r="AN49" s="9"/>
      <c r="AO49" s="9"/>
      <c r="AP49" s="9"/>
      <c r="AQ49" s="9"/>
      <c r="AR49" s="10"/>
      <c r="AS49" s="9"/>
      <c r="AT49" s="9"/>
      <c r="AU49" s="9"/>
      <c r="AV49" s="9"/>
      <c r="AW49" s="10"/>
      <c r="AX49" s="9"/>
      <c r="AY49" s="9"/>
      <c r="AZ49" s="9"/>
      <c r="BA49" s="9"/>
      <c r="BB49" s="10"/>
      <c r="BC49" s="9"/>
      <c r="BD49" s="9"/>
      <c r="BE49" s="9"/>
      <c r="BF49" s="9"/>
      <c r="BG49" s="10"/>
      <c r="BH49" s="9"/>
      <c r="BI49" s="9"/>
      <c r="BJ49" s="9"/>
      <c r="BK49" s="9"/>
      <c r="BL49" s="10"/>
      <c r="BM49" s="9"/>
      <c r="BN49" s="9"/>
      <c r="BO49" s="9"/>
      <c r="BP49" s="9"/>
      <c r="BQ49" s="10"/>
      <c r="BR49" s="9"/>
      <c r="BS49" s="9"/>
      <c r="BT49" s="9"/>
      <c r="BU49" s="9"/>
      <c r="BV49" s="10"/>
      <c r="BW49" s="9"/>
      <c r="BX49" s="9"/>
      <c r="BY49" s="9"/>
      <c r="BZ49" s="9"/>
      <c r="CA49" s="10"/>
      <c r="CB49" s="9"/>
      <c r="CC49" s="9"/>
      <c r="CD49" s="9"/>
      <c r="CE49" s="9"/>
      <c r="CF49" s="10"/>
      <c r="CG49" s="9"/>
      <c r="CH49" s="9"/>
      <c r="CI49" s="9"/>
      <c r="CJ49" s="9"/>
      <c r="CK49" s="10"/>
      <c r="CL49" s="9"/>
      <c r="CM49" s="9"/>
      <c r="CN49" s="9"/>
      <c r="CO49" s="9"/>
      <c r="CP49" s="10"/>
      <c r="CQ49" s="9"/>
      <c r="CR49" s="9"/>
      <c r="CS49" s="9"/>
      <c r="CT49" s="9"/>
      <c r="CU49" s="10"/>
      <c r="CV49" s="9"/>
      <c r="CW49" s="9"/>
      <c r="CX49" s="9"/>
      <c r="CY49" s="9"/>
      <c r="CZ49" s="10"/>
      <c r="DA49" s="9"/>
      <c r="DB49" s="9"/>
      <c r="DC49" s="9"/>
      <c r="DD49" s="9"/>
      <c r="DE49" s="10"/>
      <c r="DF49" s="9"/>
      <c r="DG49" s="9"/>
      <c r="DH49" s="9"/>
      <c r="DI49" s="9"/>
      <c r="DJ49" s="10"/>
      <c r="DK49" s="9"/>
      <c r="DL49" s="9"/>
      <c r="DM49" s="9"/>
      <c r="DN49" s="9"/>
      <c r="DO49" s="10"/>
      <c r="DP49" s="9"/>
      <c r="DQ49" s="9"/>
      <c r="DR49" s="9"/>
      <c r="DS49" s="9"/>
      <c r="DT49" s="10"/>
      <c r="DU49" s="9"/>
      <c r="DV49" s="9"/>
      <c r="DW49" s="9"/>
      <c r="DX49" s="9"/>
      <c r="DY49" s="10"/>
      <c r="DZ49" s="9"/>
      <c r="EA49" s="9"/>
      <c r="EB49" s="9"/>
      <c r="EC49" s="9"/>
      <c r="ED49" s="10"/>
      <c r="EE49" s="9"/>
      <c r="EF49" s="9"/>
      <c r="EG49" s="9"/>
      <c r="EH49" s="9"/>
      <c r="EI49" s="10"/>
      <c r="EJ49" s="9"/>
      <c r="EK49" s="9"/>
      <c r="EL49" s="9"/>
      <c r="EM49" s="9"/>
      <c r="EN49" s="10"/>
      <c r="EO49" s="9"/>
      <c r="EP49" s="9"/>
      <c r="EQ49" s="9"/>
      <c r="ER49" s="9"/>
      <c r="ES49" s="10"/>
      <c r="ET49" s="9"/>
      <c r="EU49" s="9"/>
      <c r="EV49" s="9"/>
      <c r="EW49" s="9"/>
      <c r="EX49" s="10"/>
      <c r="EY49" s="9"/>
      <c r="EZ49" s="9"/>
      <c r="FA49" s="9"/>
      <c r="FB49" s="9"/>
      <c r="FC49" s="10"/>
      <c r="FD49" s="9"/>
      <c r="FE49" s="9"/>
      <c r="FF49" s="9"/>
      <c r="FG49" s="9"/>
      <c r="FH49" s="10"/>
      <c r="FI49" s="9"/>
      <c r="FJ49" s="9"/>
      <c r="FK49" s="9"/>
      <c r="FL49" s="9"/>
      <c r="FM49" s="10"/>
      <c r="FN49" s="9"/>
      <c r="FO49" s="9"/>
      <c r="FP49" s="9"/>
      <c r="FQ49" s="9"/>
      <c r="FR49" s="10"/>
      <c r="FS49" s="9"/>
      <c r="FT49" s="9"/>
      <c r="FU49" s="9"/>
      <c r="FV49" s="9"/>
      <c r="FW49" s="10"/>
      <c r="FX49" s="9"/>
      <c r="FY49" s="9"/>
      <c r="FZ49" s="9"/>
      <c r="GA49" s="9"/>
      <c r="GB49" s="10"/>
      <c r="GC49" s="9"/>
      <c r="GD49" s="9"/>
      <c r="GE49" s="9"/>
      <c r="GF49" s="9"/>
      <c r="GG49" s="10"/>
      <c r="GH49" s="9"/>
      <c r="GI49" s="9"/>
      <c r="GJ49" s="9"/>
      <c r="GK49" s="9"/>
      <c r="GL49" s="10"/>
      <c r="GM49" s="9"/>
      <c r="GN49" s="9"/>
      <c r="GO49" s="9"/>
      <c r="GP49" s="9"/>
      <c r="GQ49" s="10"/>
      <c r="GR49" s="9"/>
      <c r="GS49" s="9"/>
      <c r="GT49" s="9"/>
      <c r="GU49" s="9"/>
      <c r="GV49" s="10"/>
      <c r="GW49" s="9"/>
      <c r="GX49" s="9"/>
      <c r="GY49" s="9"/>
      <c r="GZ49" s="9"/>
      <c r="HA49" s="10"/>
      <c r="HB49" s="9"/>
      <c r="HC49" s="9"/>
      <c r="HD49" s="9"/>
      <c r="HE49" s="9"/>
      <c r="HF49" s="10"/>
      <c r="HG49" s="9"/>
      <c r="HH49" s="9"/>
      <c r="HI49" s="9"/>
      <c r="HJ49" s="9"/>
      <c r="HK49" s="10"/>
      <c r="HL49" s="9"/>
      <c r="HM49" s="9"/>
      <c r="HN49" s="9"/>
      <c r="HO49" s="9"/>
      <c r="HP49" s="174"/>
    </row>
    <row r="50" spans="1:225" ht="9" x14ac:dyDescent="0.15">
      <c r="A50" s="196" t="s">
        <v>959</v>
      </c>
      <c r="B50" s="156"/>
      <c r="C50" s="182"/>
      <c r="D50" s="11"/>
      <c r="E50" s="12"/>
      <c r="F50" s="12"/>
      <c r="G50" s="12"/>
      <c r="H50" s="12"/>
      <c r="I50" s="11"/>
      <c r="J50" s="12"/>
      <c r="K50" s="12"/>
      <c r="L50" s="12"/>
      <c r="M50" s="12"/>
      <c r="N50" s="11"/>
      <c r="O50" s="12"/>
      <c r="P50" s="12"/>
      <c r="Q50" s="12"/>
      <c r="R50" s="12"/>
      <c r="S50" s="11"/>
      <c r="T50" s="12"/>
      <c r="U50" s="12"/>
      <c r="V50" s="12"/>
      <c r="W50" s="12"/>
      <c r="X50" s="11"/>
      <c r="Y50" s="12"/>
      <c r="Z50" s="12"/>
      <c r="AA50" s="12"/>
      <c r="AB50" s="12"/>
      <c r="AC50" s="11"/>
      <c r="AD50" s="12"/>
      <c r="AE50" s="12"/>
      <c r="AF50" s="12"/>
      <c r="AG50" s="12"/>
      <c r="AH50" s="11"/>
      <c r="AI50" s="12"/>
      <c r="AJ50" s="12"/>
      <c r="AK50" s="12"/>
      <c r="AL50" s="12"/>
      <c r="AM50" s="11"/>
      <c r="AN50" s="12"/>
      <c r="AO50" s="12"/>
      <c r="AP50" s="12"/>
      <c r="AQ50" s="12"/>
      <c r="AR50" s="11"/>
      <c r="AS50" s="12"/>
      <c r="AT50" s="12"/>
      <c r="AU50" s="12"/>
      <c r="AV50" s="12"/>
      <c r="AW50" s="11"/>
      <c r="AX50" s="12"/>
      <c r="AY50" s="12"/>
      <c r="AZ50" s="12"/>
      <c r="BA50" s="12"/>
      <c r="BB50" s="11"/>
      <c r="BC50" s="12"/>
      <c r="BD50" s="12"/>
      <c r="BE50" s="12"/>
      <c r="BF50" s="12"/>
      <c r="BG50" s="11"/>
      <c r="BH50" s="12"/>
      <c r="BI50" s="12"/>
      <c r="BJ50" s="12"/>
      <c r="BK50" s="12"/>
      <c r="BL50" s="11"/>
      <c r="BM50" s="12"/>
      <c r="BN50" s="12"/>
      <c r="BO50" s="12"/>
      <c r="BP50" s="12"/>
      <c r="BQ50" s="11"/>
      <c r="BR50" s="12"/>
      <c r="BS50" s="12"/>
      <c r="BT50" s="12"/>
      <c r="BU50" s="12"/>
      <c r="BV50" s="11"/>
      <c r="BW50" s="12"/>
      <c r="BX50" s="12"/>
      <c r="BY50" s="12"/>
      <c r="BZ50" s="12"/>
      <c r="CA50" s="11"/>
      <c r="CB50" s="12"/>
      <c r="CC50" s="12"/>
      <c r="CD50" s="12"/>
      <c r="CE50" s="12"/>
      <c r="CF50" s="11"/>
      <c r="CG50" s="12"/>
      <c r="CH50" s="12"/>
      <c r="CI50" s="12"/>
      <c r="CJ50" s="12"/>
      <c r="CK50" s="11"/>
      <c r="CL50" s="12"/>
      <c r="CM50" s="12"/>
      <c r="CN50" s="12"/>
      <c r="CO50" s="12"/>
      <c r="CP50" s="11"/>
      <c r="CQ50" s="12"/>
      <c r="CR50" s="12"/>
      <c r="CS50" s="12"/>
      <c r="CT50" s="12"/>
      <c r="CU50" s="11"/>
      <c r="CV50" s="12"/>
      <c r="CW50" s="12"/>
      <c r="CX50" s="12"/>
      <c r="CY50" s="12"/>
      <c r="CZ50" s="11"/>
      <c r="DA50" s="12"/>
      <c r="DB50" s="12"/>
      <c r="DC50" s="12"/>
      <c r="DD50" s="12"/>
      <c r="DE50" s="11"/>
      <c r="DF50" s="12"/>
      <c r="DG50" s="12"/>
      <c r="DH50" s="12"/>
      <c r="DI50" s="12"/>
      <c r="DJ50" s="11"/>
      <c r="DK50" s="12"/>
      <c r="DL50" s="12"/>
      <c r="DM50" s="12"/>
      <c r="DN50" s="12"/>
      <c r="DO50" s="11"/>
      <c r="DP50" s="12"/>
      <c r="DQ50" s="12"/>
      <c r="DR50" s="12"/>
      <c r="DS50" s="12"/>
      <c r="DT50" s="11"/>
      <c r="DU50" s="12"/>
      <c r="DV50" s="12"/>
      <c r="DW50" s="12"/>
      <c r="DX50" s="12"/>
      <c r="DY50" s="11"/>
      <c r="DZ50" s="12"/>
      <c r="EA50" s="12"/>
      <c r="EB50" s="12"/>
      <c r="EC50" s="12"/>
      <c r="ED50" s="11"/>
      <c r="EE50" s="12"/>
      <c r="EF50" s="12"/>
      <c r="EG50" s="12"/>
      <c r="EH50" s="12"/>
      <c r="EI50" s="11"/>
      <c r="EJ50" s="12"/>
      <c r="EK50" s="12"/>
      <c r="EL50" s="12"/>
      <c r="EM50" s="12"/>
      <c r="EN50" s="11"/>
      <c r="EO50" s="12"/>
      <c r="EP50" s="12"/>
      <c r="EQ50" s="12"/>
      <c r="ER50" s="12"/>
      <c r="ES50" s="11"/>
      <c r="ET50" s="12"/>
      <c r="EU50" s="12"/>
      <c r="EV50" s="12"/>
      <c r="EW50" s="12"/>
      <c r="EX50" s="11"/>
      <c r="EY50" s="12"/>
      <c r="EZ50" s="12"/>
      <c r="FA50" s="12"/>
      <c r="FB50" s="12"/>
      <c r="FC50" s="11"/>
      <c r="FD50" s="12"/>
      <c r="FE50" s="12"/>
      <c r="FF50" s="12"/>
      <c r="FG50" s="12"/>
      <c r="FH50" s="11"/>
      <c r="FI50" s="12"/>
      <c r="FJ50" s="12"/>
      <c r="FK50" s="12"/>
      <c r="FL50" s="12"/>
      <c r="FM50" s="11"/>
      <c r="FN50" s="12"/>
      <c r="FO50" s="12"/>
      <c r="FP50" s="12"/>
      <c r="FQ50" s="12"/>
      <c r="FR50" s="11"/>
      <c r="FS50" s="12"/>
      <c r="FT50" s="12"/>
      <c r="FU50" s="12"/>
      <c r="FV50" s="12"/>
      <c r="FW50" s="11"/>
      <c r="FX50" s="12"/>
      <c r="FY50" s="12"/>
      <c r="FZ50" s="12"/>
      <c r="GA50" s="12"/>
      <c r="GB50" s="11"/>
      <c r="GC50" s="12"/>
      <c r="GD50" s="12"/>
      <c r="GE50" s="12"/>
      <c r="GF50" s="12"/>
      <c r="GG50" s="11"/>
      <c r="GH50" s="12"/>
      <c r="GI50" s="12"/>
      <c r="GJ50" s="12"/>
      <c r="GK50" s="12"/>
      <c r="GL50" s="11"/>
      <c r="GM50" s="12"/>
      <c r="GN50" s="12"/>
      <c r="GO50" s="12"/>
      <c r="GP50" s="12"/>
      <c r="GQ50" s="11"/>
      <c r="GR50" s="12"/>
      <c r="GS50" s="12"/>
      <c r="GT50" s="12"/>
      <c r="GU50" s="12"/>
      <c r="GV50" s="11"/>
      <c r="GW50" s="12"/>
      <c r="GX50" s="12"/>
      <c r="GY50" s="12"/>
      <c r="GZ50" s="12"/>
      <c r="HA50" s="11"/>
      <c r="HB50" s="12"/>
      <c r="HC50" s="12"/>
      <c r="HD50" s="12"/>
      <c r="HE50" s="12"/>
      <c r="HF50" s="11"/>
      <c r="HG50" s="12"/>
      <c r="HH50" s="12"/>
      <c r="HI50" s="12"/>
      <c r="HJ50" s="12"/>
      <c r="HK50" s="11"/>
      <c r="HL50" s="12"/>
      <c r="HM50" s="12"/>
      <c r="HN50" s="12"/>
      <c r="HO50" s="12"/>
      <c r="HP50" s="197"/>
    </row>
    <row r="51" spans="1:225" ht="9" x14ac:dyDescent="0.15">
      <c r="A51" s="175"/>
      <c r="B51" s="156"/>
      <c r="C51" s="198">
        <f>Planilha!G661</f>
        <v>0.15279999999999999</v>
      </c>
      <c r="D51" s="13">
        <f>$C$51*D48</f>
        <v>0</v>
      </c>
      <c r="E51" s="14"/>
      <c r="F51" s="14"/>
      <c r="G51" s="14"/>
      <c r="H51" s="14"/>
      <c r="I51" s="13">
        <f>$C$51*I48</f>
        <v>0</v>
      </c>
      <c r="J51" s="14"/>
      <c r="K51" s="14"/>
      <c r="L51" s="14"/>
      <c r="M51" s="14"/>
      <c r="N51" s="13">
        <f>$C$51*N48</f>
        <v>0</v>
      </c>
      <c r="O51" s="14"/>
      <c r="P51" s="14"/>
      <c r="Q51" s="14"/>
      <c r="R51" s="14"/>
      <c r="S51" s="13">
        <f>$C$51*S48</f>
        <v>15137.38</v>
      </c>
      <c r="T51" s="14"/>
      <c r="U51" s="14"/>
      <c r="V51" s="14"/>
      <c r="W51" s="14"/>
      <c r="X51" s="13">
        <f>$C$51*X48</f>
        <v>25645.62</v>
      </c>
      <c r="Y51" s="14"/>
      <c r="Z51" s="14"/>
      <c r="AA51" s="14"/>
      <c r="AB51" s="14"/>
      <c r="AC51" s="13">
        <f>$C$51*AC48</f>
        <v>14713.07</v>
      </c>
      <c r="AD51" s="14"/>
      <c r="AE51" s="14"/>
      <c r="AF51" s="14"/>
      <c r="AG51" s="14"/>
      <c r="AH51" s="13">
        <f>$C$51*AH48</f>
        <v>18607.86</v>
      </c>
      <c r="AI51" s="14"/>
      <c r="AJ51" s="14"/>
      <c r="AK51" s="14"/>
      <c r="AL51" s="14"/>
      <c r="AM51" s="13">
        <f>$C$51*AM48</f>
        <v>14713.07</v>
      </c>
      <c r="AN51" s="14"/>
      <c r="AO51" s="14"/>
      <c r="AP51" s="14"/>
      <c r="AQ51" s="14"/>
      <c r="AR51" s="13">
        <f>$C$51*AR48+0.01</f>
        <v>5045.8</v>
      </c>
      <c r="AS51" s="14"/>
      <c r="AT51" s="14"/>
      <c r="AU51" s="14"/>
      <c r="AV51" s="14"/>
      <c r="AW51" s="13">
        <f>$C$51*AW48</f>
        <v>0</v>
      </c>
      <c r="AX51" s="14"/>
      <c r="AY51" s="14"/>
      <c r="AZ51" s="14"/>
      <c r="BA51" s="14"/>
      <c r="BB51" s="13">
        <f>$C$51*BB48</f>
        <v>0</v>
      </c>
      <c r="BC51" s="14"/>
      <c r="BD51" s="14"/>
      <c r="BE51" s="14"/>
      <c r="BF51" s="14"/>
      <c r="BG51" s="13">
        <f>$C$51*BG48</f>
        <v>0</v>
      </c>
      <c r="BH51" s="14"/>
      <c r="BI51" s="14"/>
      <c r="BJ51" s="14"/>
      <c r="BK51" s="14"/>
      <c r="BL51" s="13">
        <f>$C$51*BL48</f>
        <v>0</v>
      </c>
      <c r="BM51" s="14"/>
      <c r="BN51" s="14"/>
      <c r="BO51" s="14"/>
      <c r="BP51" s="14"/>
      <c r="BQ51" s="13">
        <f>$C$51*BQ48</f>
        <v>0</v>
      </c>
      <c r="BR51" s="14"/>
      <c r="BS51" s="14"/>
      <c r="BT51" s="14"/>
      <c r="BU51" s="14"/>
      <c r="BV51" s="13">
        <f>$C$51*BV48</f>
        <v>0</v>
      </c>
      <c r="BW51" s="14"/>
      <c r="BX51" s="14"/>
      <c r="BY51" s="14"/>
      <c r="BZ51" s="14"/>
      <c r="CA51" s="13">
        <f>$C$51*CA48</f>
        <v>0</v>
      </c>
      <c r="CB51" s="14"/>
      <c r="CC51" s="14"/>
      <c r="CD51" s="14"/>
      <c r="CE51" s="14"/>
      <c r="CF51" s="13">
        <f>$C$51*CF48</f>
        <v>0</v>
      </c>
      <c r="CG51" s="14"/>
      <c r="CH51" s="14"/>
      <c r="CI51" s="14"/>
      <c r="CJ51" s="14"/>
      <c r="CK51" s="13">
        <f>$C$51*CK48</f>
        <v>0</v>
      </c>
      <c r="CL51" s="14"/>
      <c r="CM51" s="14"/>
      <c r="CN51" s="14"/>
      <c r="CO51" s="14"/>
      <c r="CP51" s="13">
        <f>$C$51*CP48</f>
        <v>0</v>
      </c>
      <c r="CQ51" s="14"/>
      <c r="CR51" s="14"/>
      <c r="CS51" s="14"/>
      <c r="CT51" s="14"/>
      <c r="CU51" s="13">
        <f>$C$51*CU48</f>
        <v>0</v>
      </c>
      <c r="CV51" s="14"/>
      <c r="CW51" s="14"/>
      <c r="CX51" s="14"/>
      <c r="CY51" s="14"/>
      <c r="CZ51" s="13">
        <f>$C$51*CZ48</f>
        <v>0</v>
      </c>
      <c r="DA51" s="14"/>
      <c r="DB51" s="14"/>
      <c r="DC51" s="14"/>
      <c r="DD51" s="14"/>
      <c r="DE51" s="13">
        <f>$C$51*DE48</f>
        <v>0</v>
      </c>
      <c r="DF51" s="14"/>
      <c r="DG51" s="14"/>
      <c r="DH51" s="14"/>
      <c r="DI51" s="14"/>
      <c r="DJ51" s="13">
        <f>$C$51*DJ48</f>
        <v>0</v>
      </c>
      <c r="DK51" s="14"/>
      <c r="DL51" s="14"/>
      <c r="DM51" s="14"/>
      <c r="DN51" s="14"/>
      <c r="DO51" s="13">
        <f>$C$51*DO48</f>
        <v>0</v>
      </c>
      <c r="DP51" s="14"/>
      <c r="DQ51" s="14"/>
      <c r="DR51" s="14"/>
      <c r="DS51" s="14"/>
      <c r="DT51" s="13">
        <f>$C$51*DT48</f>
        <v>0</v>
      </c>
      <c r="DU51" s="14"/>
      <c r="DV51" s="14"/>
      <c r="DW51" s="14"/>
      <c r="DX51" s="14"/>
      <c r="DY51" s="13">
        <f>$C$51*DY48</f>
        <v>0</v>
      </c>
      <c r="DZ51" s="14"/>
      <c r="EA51" s="14"/>
      <c r="EB51" s="14"/>
      <c r="EC51" s="14"/>
      <c r="ED51" s="13">
        <f>$C$51*ED48</f>
        <v>0</v>
      </c>
      <c r="EE51" s="14"/>
      <c r="EF51" s="14"/>
      <c r="EG51" s="14"/>
      <c r="EH51" s="14"/>
      <c r="EI51" s="13">
        <f>$C$51*EI48</f>
        <v>0</v>
      </c>
      <c r="EJ51" s="14"/>
      <c r="EK51" s="14"/>
      <c r="EL51" s="14"/>
      <c r="EM51" s="14"/>
      <c r="EN51" s="13">
        <f>$C$51*EN48</f>
        <v>0</v>
      </c>
      <c r="EO51" s="14"/>
      <c r="EP51" s="14"/>
      <c r="EQ51" s="14"/>
      <c r="ER51" s="14"/>
      <c r="ES51" s="13">
        <f>$C$51*ES48</f>
        <v>0</v>
      </c>
      <c r="ET51" s="14"/>
      <c r="EU51" s="14"/>
      <c r="EV51" s="14"/>
      <c r="EW51" s="14"/>
      <c r="EX51" s="13">
        <f>$C$51*EX48</f>
        <v>0</v>
      </c>
      <c r="EY51" s="14"/>
      <c r="EZ51" s="14"/>
      <c r="FA51" s="14"/>
      <c r="FB51" s="14"/>
      <c r="FC51" s="13">
        <f>$C$51*FC48</f>
        <v>0</v>
      </c>
      <c r="FD51" s="14"/>
      <c r="FE51" s="14"/>
      <c r="FF51" s="14"/>
      <c r="FG51" s="14"/>
      <c r="FH51" s="13">
        <f>$C$51*FH48</f>
        <v>0</v>
      </c>
      <c r="FI51" s="14"/>
      <c r="FJ51" s="14"/>
      <c r="FK51" s="14"/>
      <c r="FL51" s="14"/>
      <c r="FM51" s="13">
        <f>$C$51*FM48</f>
        <v>0</v>
      </c>
      <c r="FN51" s="14"/>
      <c r="FO51" s="14"/>
      <c r="FP51" s="14"/>
      <c r="FQ51" s="14"/>
      <c r="FR51" s="13">
        <f>$C$51*FR48</f>
        <v>0</v>
      </c>
      <c r="FS51" s="14"/>
      <c r="FT51" s="14"/>
      <c r="FU51" s="14"/>
      <c r="FV51" s="14"/>
      <c r="FW51" s="13">
        <f>$C$51*FW48</f>
        <v>0</v>
      </c>
      <c r="FX51" s="14"/>
      <c r="FY51" s="14"/>
      <c r="FZ51" s="14"/>
      <c r="GA51" s="14"/>
      <c r="GB51" s="13">
        <f>$C$51*GB48</f>
        <v>0</v>
      </c>
      <c r="GC51" s="14"/>
      <c r="GD51" s="14"/>
      <c r="GE51" s="14"/>
      <c r="GF51" s="14"/>
      <c r="GG51" s="13">
        <f>$C$51*GG48</f>
        <v>0</v>
      </c>
      <c r="GH51" s="14"/>
      <c r="GI51" s="14"/>
      <c r="GJ51" s="14"/>
      <c r="GK51" s="14"/>
      <c r="GL51" s="13">
        <f>$C$51*GL48</f>
        <v>0</v>
      </c>
      <c r="GM51" s="14"/>
      <c r="GN51" s="14"/>
      <c r="GO51" s="14"/>
      <c r="GP51" s="14"/>
      <c r="GQ51" s="13">
        <f>$C$51*GQ48</f>
        <v>0</v>
      </c>
      <c r="GR51" s="14"/>
      <c r="GS51" s="14"/>
      <c r="GT51" s="14"/>
      <c r="GU51" s="14"/>
      <c r="GV51" s="13">
        <f>$C$51*GV48</f>
        <v>0</v>
      </c>
      <c r="GW51" s="14"/>
      <c r="GX51" s="14"/>
      <c r="GY51" s="14"/>
      <c r="GZ51" s="14"/>
      <c r="HA51" s="13">
        <f>$C$51*HA48</f>
        <v>0</v>
      </c>
      <c r="HB51" s="14"/>
      <c r="HC51" s="14"/>
      <c r="HD51" s="14"/>
      <c r="HE51" s="14"/>
      <c r="HF51" s="13">
        <f>$C$51*HF48</f>
        <v>0</v>
      </c>
      <c r="HG51" s="14"/>
      <c r="HH51" s="14"/>
      <c r="HI51" s="14"/>
      <c r="HJ51" s="14"/>
      <c r="HK51" s="13">
        <f>$C$51*HK48</f>
        <v>0</v>
      </c>
      <c r="HL51" s="14"/>
      <c r="HM51" s="14"/>
      <c r="HN51" s="14"/>
      <c r="HO51" s="14"/>
      <c r="HP51" s="179">
        <f>SUM(D51:HO51)+0.01</f>
        <v>93862.81</v>
      </c>
      <c r="HQ51" s="452">
        <f>HP51-Planilha!I661</f>
        <v>0</v>
      </c>
    </row>
    <row r="52" spans="1:225" ht="9" x14ac:dyDescent="0.15">
      <c r="A52" s="180"/>
      <c r="B52" s="185"/>
      <c r="C52" s="187"/>
      <c r="D52" s="10"/>
      <c r="E52" s="9"/>
      <c r="F52" s="9"/>
      <c r="G52" s="9"/>
      <c r="H52" s="9"/>
      <c r="I52" s="10"/>
      <c r="J52" s="9"/>
      <c r="K52" s="9"/>
      <c r="L52" s="9"/>
      <c r="M52" s="9"/>
      <c r="N52" s="10"/>
      <c r="O52" s="9"/>
      <c r="P52" s="9"/>
      <c r="Q52" s="9"/>
      <c r="R52" s="9"/>
      <c r="S52" s="10"/>
      <c r="T52" s="9"/>
      <c r="U52" s="9"/>
      <c r="V52" s="9"/>
      <c r="W52" s="9"/>
      <c r="X52" s="10"/>
      <c r="Y52" s="9"/>
      <c r="Z52" s="9"/>
      <c r="AA52" s="9"/>
      <c r="AB52" s="9"/>
      <c r="AC52" s="10"/>
      <c r="AD52" s="9"/>
      <c r="AE52" s="9"/>
      <c r="AF52" s="9"/>
      <c r="AG52" s="9"/>
      <c r="AH52" s="10"/>
      <c r="AI52" s="9"/>
      <c r="AJ52" s="9"/>
      <c r="AK52" s="9"/>
      <c r="AL52" s="9"/>
      <c r="AM52" s="10"/>
      <c r="AN52" s="9"/>
      <c r="AO52" s="9"/>
      <c r="AP52" s="9"/>
      <c r="AQ52" s="9"/>
      <c r="AR52" s="10"/>
      <c r="AS52" s="9"/>
      <c r="AT52" s="9"/>
      <c r="AU52" s="9"/>
      <c r="AV52" s="9"/>
      <c r="AW52" s="10"/>
      <c r="AX52" s="9"/>
      <c r="AY52" s="9"/>
      <c r="AZ52" s="9"/>
      <c r="BA52" s="9"/>
      <c r="BB52" s="10"/>
      <c r="BC52" s="9"/>
      <c r="BD52" s="9"/>
      <c r="BE52" s="9"/>
      <c r="BF52" s="9"/>
      <c r="BG52" s="10"/>
      <c r="BH52" s="9"/>
      <c r="BI52" s="9"/>
      <c r="BJ52" s="9"/>
      <c r="BK52" s="9"/>
      <c r="BL52" s="10"/>
      <c r="BM52" s="9"/>
      <c r="BN52" s="9"/>
      <c r="BO52" s="9"/>
      <c r="BP52" s="9"/>
      <c r="BQ52" s="10"/>
      <c r="BR52" s="9"/>
      <c r="BS52" s="9"/>
      <c r="BT52" s="9"/>
      <c r="BU52" s="9"/>
      <c r="BV52" s="10"/>
      <c r="BW52" s="9"/>
      <c r="BX52" s="9"/>
      <c r="BY52" s="9"/>
      <c r="BZ52" s="9"/>
      <c r="CA52" s="10"/>
      <c r="CB52" s="9"/>
      <c r="CC52" s="9"/>
      <c r="CD52" s="9"/>
      <c r="CE52" s="9"/>
      <c r="CF52" s="10"/>
      <c r="CG52" s="9"/>
      <c r="CH52" s="9"/>
      <c r="CI52" s="9"/>
      <c r="CJ52" s="9"/>
      <c r="CK52" s="10"/>
      <c r="CL52" s="9"/>
      <c r="CM52" s="9"/>
      <c r="CN52" s="9"/>
      <c r="CO52" s="9"/>
      <c r="CP52" s="10"/>
      <c r="CQ52" s="9"/>
      <c r="CR52" s="9"/>
      <c r="CS52" s="9"/>
      <c r="CT52" s="9"/>
      <c r="CU52" s="10"/>
      <c r="CV52" s="9"/>
      <c r="CW52" s="9"/>
      <c r="CX52" s="9"/>
      <c r="CY52" s="9"/>
      <c r="CZ52" s="10"/>
      <c r="DA52" s="9"/>
      <c r="DB52" s="9"/>
      <c r="DC52" s="9"/>
      <c r="DD52" s="9"/>
      <c r="DE52" s="10"/>
      <c r="DF52" s="9"/>
      <c r="DG52" s="9"/>
      <c r="DH52" s="9"/>
      <c r="DI52" s="9"/>
      <c r="DJ52" s="10"/>
      <c r="DK52" s="9"/>
      <c r="DL52" s="9"/>
      <c r="DM52" s="9"/>
      <c r="DN52" s="9"/>
      <c r="DO52" s="10"/>
      <c r="DP52" s="9"/>
      <c r="DQ52" s="9"/>
      <c r="DR52" s="9"/>
      <c r="DS52" s="9"/>
      <c r="DT52" s="10"/>
      <c r="DU52" s="9"/>
      <c r="DV52" s="9"/>
      <c r="DW52" s="9"/>
      <c r="DX52" s="9"/>
      <c r="DY52" s="10"/>
      <c r="DZ52" s="9"/>
      <c r="EA52" s="9"/>
      <c r="EB52" s="9"/>
      <c r="EC52" s="9"/>
      <c r="ED52" s="10"/>
      <c r="EE52" s="9"/>
      <c r="EF52" s="9"/>
      <c r="EG52" s="9"/>
      <c r="EH52" s="9"/>
      <c r="EI52" s="10"/>
      <c r="EJ52" s="9"/>
      <c r="EK52" s="9"/>
      <c r="EL52" s="9"/>
      <c r="EM52" s="9"/>
      <c r="EN52" s="10"/>
      <c r="EO52" s="9"/>
      <c r="EP52" s="9"/>
      <c r="EQ52" s="9"/>
      <c r="ER52" s="9"/>
      <c r="ES52" s="10"/>
      <c r="ET52" s="9"/>
      <c r="EU52" s="9"/>
      <c r="EV52" s="9"/>
      <c r="EW52" s="9"/>
      <c r="EX52" s="10"/>
      <c r="EY52" s="9"/>
      <c r="EZ52" s="9"/>
      <c r="FA52" s="9"/>
      <c r="FB52" s="9"/>
      <c r="FC52" s="10"/>
      <c r="FD52" s="9"/>
      <c r="FE52" s="9"/>
      <c r="FF52" s="9"/>
      <c r="FG52" s="9"/>
      <c r="FH52" s="10"/>
      <c r="FI52" s="9"/>
      <c r="FJ52" s="9"/>
      <c r="FK52" s="9"/>
      <c r="FL52" s="9"/>
      <c r="FM52" s="10"/>
      <c r="FN52" s="9"/>
      <c r="FO52" s="9"/>
      <c r="FP52" s="9"/>
      <c r="FQ52" s="9"/>
      <c r="FR52" s="10"/>
      <c r="FS52" s="9"/>
      <c r="FT52" s="9"/>
      <c r="FU52" s="9"/>
      <c r="FV52" s="9"/>
      <c r="FW52" s="10"/>
      <c r="FX52" s="9"/>
      <c r="FY52" s="9"/>
      <c r="FZ52" s="9"/>
      <c r="GA52" s="9"/>
      <c r="GB52" s="10"/>
      <c r="GC52" s="9"/>
      <c r="GD52" s="9"/>
      <c r="GE52" s="9"/>
      <c r="GF52" s="9"/>
      <c r="GG52" s="10"/>
      <c r="GH52" s="9"/>
      <c r="GI52" s="9"/>
      <c r="GJ52" s="9"/>
      <c r="GK52" s="9"/>
      <c r="GL52" s="10"/>
      <c r="GM52" s="9"/>
      <c r="GN52" s="9"/>
      <c r="GO52" s="9"/>
      <c r="GP52" s="9"/>
      <c r="GQ52" s="10"/>
      <c r="GR52" s="9"/>
      <c r="GS52" s="9"/>
      <c r="GT52" s="9"/>
      <c r="GU52" s="9"/>
      <c r="GV52" s="10"/>
      <c r="GW52" s="9"/>
      <c r="GX52" s="9"/>
      <c r="GY52" s="9"/>
      <c r="GZ52" s="9"/>
      <c r="HA52" s="10"/>
      <c r="HB52" s="9"/>
      <c r="HC52" s="9"/>
      <c r="HD52" s="9"/>
      <c r="HE52" s="9"/>
      <c r="HF52" s="10"/>
      <c r="HG52" s="9"/>
      <c r="HH52" s="9"/>
      <c r="HI52" s="9"/>
      <c r="HJ52" s="9"/>
      <c r="HK52" s="10"/>
      <c r="HL52" s="9"/>
      <c r="HM52" s="9"/>
      <c r="HN52" s="9"/>
      <c r="HO52" s="9"/>
      <c r="HP52" s="174"/>
    </row>
    <row r="53" spans="1:225" ht="9" x14ac:dyDescent="0.15">
      <c r="A53" s="175"/>
      <c r="B53" s="156"/>
      <c r="C53" s="182"/>
      <c r="D53" s="11"/>
      <c r="E53" s="12"/>
      <c r="F53" s="12"/>
      <c r="G53" s="12"/>
      <c r="H53" s="12"/>
      <c r="I53" s="11"/>
      <c r="J53" s="12"/>
      <c r="K53" s="12"/>
      <c r="L53" s="12"/>
      <c r="M53" s="12"/>
      <c r="N53" s="11"/>
      <c r="O53" s="12"/>
      <c r="P53" s="12"/>
      <c r="Q53" s="12"/>
      <c r="R53" s="12"/>
      <c r="S53" s="11"/>
      <c r="T53" s="12"/>
      <c r="U53" s="12"/>
      <c r="V53" s="12"/>
      <c r="W53" s="12"/>
      <c r="X53" s="11"/>
      <c r="Y53" s="12"/>
      <c r="Z53" s="12"/>
      <c r="AA53" s="12"/>
      <c r="AB53" s="12"/>
      <c r="AC53" s="11"/>
      <c r="AD53" s="12"/>
      <c r="AE53" s="12"/>
      <c r="AF53" s="12"/>
      <c r="AG53" s="12"/>
      <c r="AH53" s="11"/>
      <c r="AI53" s="12"/>
      <c r="AJ53" s="12"/>
      <c r="AK53" s="12"/>
      <c r="AL53" s="12"/>
      <c r="AM53" s="11"/>
      <c r="AN53" s="12"/>
      <c r="AO53" s="12"/>
      <c r="AP53" s="12"/>
      <c r="AQ53" s="12"/>
      <c r="AR53" s="11"/>
      <c r="AS53" s="12"/>
      <c r="AT53" s="12"/>
      <c r="AU53" s="12"/>
      <c r="AV53" s="12"/>
      <c r="AW53" s="11"/>
      <c r="AX53" s="12"/>
      <c r="AY53" s="12"/>
      <c r="AZ53" s="12"/>
      <c r="BA53" s="12"/>
      <c r="BB53" s="11"/>
      <c r="BC53" s="12"/>
      <c r="BD53" s="12"/>
      <c r="BE53" s="12"/>
      <c r="BF53" s="12"/>
      <c r="BG53" s="11"/>
      <c r="BH53" s="12"/>
      <c r="BI53" s="12"/>
      <c r="BJ53" s="12"/>
      <c r="BK53" s="12"/>
      <c r="BL53" s="11"/>
      <c r="BM53" s="12"/>
      <c r="BN53" s="12"/>
      <c r="BO53" s="12"/>
      <c r="BP53" s="12"/>
      <c r="BQ53" s="11"/>
      <c r="BR53" s="12"/>
      <c r="BS53" s="12"/>
      <c r="BT53" s="12"/>
      <c r="BU53" s="12"/>
      <c r="BV53" s="11"/>
      <c r="BW53" s="12"/>
      <c r="BX53" s="12"/>
      <c r="BY53" s="12"/>
      <c r="BZ53" s="12"/>
      <c r="CA53" s="11"/>
      <c r="CB53" s="12"/>
      <c r="CC53" s="12"/>
      <c r="CD53" s="12"/>
      <c r="CE53" s="12"/>
      <c r="CF53" s="11"/>
      <c r="CG53" s="12"/>
      <c r="CH53" s="12"/>
      <c r="CI53" s="12"/>
      <c r="CJ53" s="12"/>
      <c r="CK53" s="11"/>
      <c r="CL53" s="12"/>
      <c r="CM53" s="12"/>
      <c r="CN53" s="12"/>
      <c r="CO53" s="12"/>
      <c r="CP53" s="11"/>
      <c r="CQ53" s="12"/>
      <c r="CR53" s="12"/>
      <c r="CS53" s="12"/>
      <c r="CT53" s="12"/>
      <c r="CU53" s="11"/>
      <c r="CV53" s="12"/>
      <c r="CW53" s="12"/>
      <c r="CX53" s="12"/>
      <c r="CY53" s="12"/>
      <c r="CZ53" s="11"/>
      <c r="DA53" s="12"/>
      <c r="DB53" s="12"/>
      <c r="DC53" s="12"/>
      <c r="DD53" s="12"/>
      <c r="DE53" s="11"/>
      <c r="DF53" s="12"/>
      <c r="DG53" s="12"/>
      <c r="DH53" s="12"/>
      <c r="DI53" s="12"/>
      <c r="DJ53" s="11"/>
      <c r="DK53" s="12"/>
      <c r="DL53" s="12"/>
      <c r="DM53" s="12"/>
      <c r="DN53" s="12"/>
      <c r="DO53" s="11"/>
      <c r="DP53" s="12"/>
      <c r="DQ53" s="12"/>
      <c r="DR53" s="12"/>
      <c r="DS53" s="12"/>
      <c r="DT53" s="11"/>
      <c r="DU53" s="12"/>
      <c r="DV53" s="12"/>
      <c r="DW53" s="12"/>
      <c r="DX53" s="12"/>
      <c r="DY53" s="11"/>
      <c r="DZ53" s="12"/>
      <c r="EA53" s="12"/>
      <c r="EB53" s="12"/>
      <c r="EC53" s="12"/>
      <c r="ED53" s="11"/>
      <c r="EE53" s="12"/>
      <c r="EF53" s="12"/>
      <c r="EG53" s="12"/>
      <c r="EH53" s="12"/>
      <c r="EI53" s="11"/>
      <c r="EJ53" s="12"/>
      <c r="EK53" s="12"/>
      <c r="EL53" s="12"/>
      <c r="EM53" s="12"/>
      <c r="EN53" s="11"/>
      <c r="EO53" s="12"/>
      <c r="EP53" s="12"/>
      <c r="EQ53" s="12"/>
      <c r="ER53" s="12"/>
      <c r="ES53" s="11"/>
      <c r="ET53" s="12"/>
      <c r="EU53" s="12"/>
      <c r="EV53" s="12"/>
      <c r="EW53" s="12"/>
      <c r="EX53" s="11"/>
      <c r="EY53" s="12"/>
      <c r="EZ53" s="12"/>
      <c r="FA53" s="12"/>
      <c r="FB53" s="12"/>
      <c r="FC53" s="11"/>
      <c r="FD53" s="12"/>
      <c r="FE53" s="12"/>
      <c r="FF53" s="12"/>
      <c r="FG53" s="12"/>
      <c r="FH53" s="11"/>
      <c r="FI53" s="12"/>
      <c r="FJ53" s="12"/>
      <c r="FK53" s="12"/>
      <c r="FL53" s="12"/>
      <c r="FM53" s="11"/>
      <c r="FN53" s="12"/>
      <c r="FO53" s="12"/>
      <c r="FP53" s="12"/>
      <c r="FQ53" s="12"/>
      <c r="FR53" s="11"/>
      <c r="FS53" s="12"/>
      <c r="FT53" s="12"/>
      <c r="FU53" s="12"/>
      <c r="FV53" s="12"/>
      <c r="FW53" s="11"/>
      <c r="FX53" s="12"/>
      <c r="FY53" s="12"/>
      <c r="FZ53" s="12"/>
      <c r="GA53" s="12"/>
      <c r="GB53" s="11"/>
      <c r="GC53" s="12"/>
      <c r="GD53" s="12"/>
      <c r="GE53" s="12"/>
      <c r="GF53" s="12"/>
      <c r="GG53" s="11"/>
      <c r="GH53" s="12"/>
      <c r="GI53" s="12"/>
      <c r="GJ53" s="12"/>
      <c r="GK53" s="12"/>
      <c r="GL53" s="11"/>
      <c r="GM53" s="12"/>
      <c r="GN53" s="12"/>
      <c r="GO53" s="12"/>
      <c r="GP53" s="12"/>
      <c r="GQ53" s="11"/>
      <c r="GR53" s="12"/>
      <c r="GS53" s="12"/>
      <c r="GT53" s="12"/>
      <c r="GU53" s="12"/>
      <c r="GV53" s="11"/>
      <c r="GW53" s="12"/>
      <c r="GX53" s="12"/>
      <c r="GY53" s="12"/>
      <c r="GZ53" s="12"/>
      <c r="HA53" s="11"/>
      <c r="HB53" s="12"/>
      <c r="HC53" s="12"/>
      <c r="HD53" s="12"/>
      <c r="HE53" s="12"/>
      <c r="HF53" s="11"/>
      <c r="HG53" s="12"/>
      <c r="HH53" s="12"/>
      <c r="HI53" s="12"/>
      <c r="HJ53" s="12"/>
      <c r="HK53" s="11"/>
      <c r="HL53" s="12"/>
      <c r="HM53" s="12"/>
      <c r="HN53" s="12"/>
      <c r="HO53" s="12"/>
      <c r="HP53" s="197"/>
    </row>
    <row r="54" spans="1:225" ht="9" x14ac:dyDescent="0.15">
      <c r="A54" s="195" t="s">
        <v>24</v>
      </c>
      <c r="B54" s="156"/>
      <c r="C54" s="158"/>
      <c r="D54" s="13">
        <f>D45+D42+D48+D51</f>
        <v>283728.07</v>
      </c>
      <c r="E54" s="14"/>
      <c r="F54" s="14"/>
      <c r="G54" s="14"/>
      <c r="H54" s="14"/>
      <c r="I54" s="13">
        <f>I45+I42+I48+I51</f>
        <v>79441.19</v>
      </c>
      <c r="J54" s="14"/>
      <c r="K54" s="14"/>
      <c r="L54" s="14"/>
      <c r="M54" s="14"/>
      <c r="N54" s="13">
        <f>N45+N42+N48+N51</f>
        <v>741594.08</v>
      </c>
      <c r="O54" s="14"/>
      <c r="P54" s="14"/>
      <c r="Q54" s="14"/>
      <c r="R54" s="14"/>
      <c r="S54" s="13">
        <f>S45+S42+S48+S51</f>
        <v>749413.71</v>
      </c>
      <c r="T54" s="14"/>
      <c r="U54" s="14"/>
      <c r="V54" s="14"/>
      <c r="W54" s="14"/>
      <c r="X54" s="13">
        <f>X45+X42+X48+X51</f>
        <v>1272119.69</v>
      </c>
      <c r="Y54" s="14"/>
      <c r="Z54" s="14"/>
      <c r="AA54" s="14"/>
      <c r="AB54" s="14"/>
      <c r="AC54" s="13">
        <f>AC45+AC42+AC48+AC51</f>
        <v>1164875.04</v>
      </c>
      <c r="AD54" s="14"/>
      <c r="AE54" s="14"/>
      <c r="AF54" s="14"/>
      <c r="AG54" s="14"/>
      <c r="AH54" s="13">
        <f>AH45+AH42+AH48+AH51</f>
        <v>821416.93</v>
      </c>
      <c r="AI54" s="14"/>
      <c r="AJ54" s="14"/>
      <c r="AK54" s="14"/>
      <c r="AL54" s="14"/>
      <c r="AM54" s="13">
        <f>AM45+AM42+AM48+AM51</f>
        <v>519889.19</v>
      </c>
      <c r="AN54" s="14"/>
      <c r="AO54" s="14"/>
      <c r="AP54" s="14"/>
      <c r="AQ54" s="14"/>
      <c r="AR54" s="13">
        <f>AR45+AR42+AR48+AR51</f>
        <v>337963.95</v>
      </c>
      <c r="AS54" s="14"/>
      <c r="AT54" s="14"/>
      <c r="AU54" s="14"/>
      <c r="AV54" s="14"/>
      <c r="AW54" s="13">
        <f>AW45+AW42+AW48+AW51</f>
        <v>0</v>
      </c>
      <c r="AX54" s="14"/>
      <c r="AY54" s="14"/>
      <c r="AZ54" s="14"/>
      <c r="BA54" s="14"/>
      <c r="BB54" s="13">
        <f>BB45+BB42+BB48+BB51</f>
        <v>0</v>
      </c>
      <c r="BC54" s="14"/>
      <c r="BD54" s="14"/>
      <c r="BE54" s="14"/>
      <c r="BF54" s="14"/>
      <c r="BG54" s="13">
        <f>BG45+BG42+BG48+BG51</f>
        <v>0</v>
      </c>
      <c r="BH54" s="14"/>
      <c r="BI54" s="14"/>
      <c r="BJ54" s="14"/>
      <c r="BK54" s="14"/>
      <c r="BL54" s="13">
        <f>BL45+BL42+BL48+BL51</f>
        <v>0</v>
      </c>
      <c r="BM54" s="14"/>
      <c r="BN54" s="14"/>
      <c r="BO54" s="14"/>
      <c r="BP54" s="14"/>
      <c r="BQ54" s="13">
        <f>BQ45+BQ42+BQ48+BQ51</f>
        <v>0</v>
      </c>
      <c r="BR54" s="14"/>
      <c r="BS54" s="14"/>
      <c r="BT54" s="14"/>
      <c r="BU54" s="14"/>
      <c r="BV54" s="13">
        <f>BV45+BV42+BV48+BV51</f>
        <v>0</v>
      </c>
      <c r="BW54" s="14"/>
      <c r="BX54" s="14"/>
      <c r="BY54" s="14"/>
      <c r="BZ54" s="14"/>
      <c r="CA54" s="13">
        <f>CA45+CA42+CA48+CA51</f>
        <v>0</v>
      </c>
      <c r="CB54" s="14"/>
      <c r="CC54" s="14"/>
      <c r="CD54" s="14"/>
      <c r="CE54" s="14"/>
      <c r="CF54" s="13">
        <f>CF45+CF42+CF48+CF51</f>
        <v>0</v>
      </c>
      <c r="CG54" s="14"/>
      <c r="CH54" s="14"/>
      <c r="CI54" s="14"/>
      <c r="CJ54" s="14"/>
      <c r="CK54" s="13">
        <f>CK45+CK42+CK48+CK51</f>
        <v>0</v>
      </c>
      <c r="CL54" s="14"/>
      <c r="CM54" s="14"/>
      <c r="CN54" s="14"/>
      <c r="CO54" s="14"/>
      <c r="CP54" s="13">
        <f>CP45+CP42+CP48+CP51</f>
        <v>0</v>
      </c>
      <c r="CQ54" s="14"/>
      <c r="CR54" s="14"/>
      <c r="CS54" s="14"/>
      <c r="CT54" s="14"/>
      <c r="CU54" s="13">
        <f>CU45+CU42+CU48+CU51</f>
        <v>0</v>
      </c>
      <c r="CV54" s="14"/>
      <c r="CW54" s="14"/>
      <c r="CX54" s="14"/>
      <c r="CY54" s="14"/>
      <c r="CZ54" s="13">
        <f>CZ45+CZ42+CZ48+CZ51</f>
        <v>0</v>
      </c>
      <c r="DA54" s="14"/>
      <c r="DB54" s="14"/>
      <c r="DC54" s="14"/>
      <c r="DD54" s="14"/>
      <c r="DE54" s="13">
        <f>DE45+DE42+DE48+DE51</f>
        <v>0</v>
      </c>
      <c r="DF54" s="14"/>
      <c r="DG54" s="14"/>
      <c r="DH54" s="14"/>
      <c r="DI54" s="14"/>
      <c r="DJ54" s="13">
        <f>DJ45+DJ42+DJ48+DJ51</f>
        <v>0</v>
      </c>
      <c r="DK54" s="14"/>
      <c r="DL54" s="14"/>
      <c r="DM54" s="14"/>
      <c r="DN54" s="14"/>
      <c r="DO54" s="13">
        <f>DO45+DO42+DO48+DO51</f>
        <v>0</v>
      </c>
      <c r="DP54" s="14"/>
      <c r="DQ54" s="14"/>
      <c r="DR54" s="14"/>
      <c r="DS54" s="14"/>
      <c r="DT54" s="13">
        <f>DT45+DT42+DT48+DT51</f>
        <v>0</v>
      </c>
      <c r="DU54" s="14"/>
      <c r="DV54" s="14"/>
      <c r="DW54" s="14"/>
      <c r="DX54" s="14"/>
      <c r="DY54" s="13">
        <f>DY45+DY42+DY48+DY51</f>
        <v>0</v>
      </c>
      <c r="DZ54" s="14"/>
      <c r="EA54" s="14"/>
      <c r="EB54" s="14"/>
      <c r="EC54" s="14"/>
      <c r="ED54" s="13">
        <f>ED45+ED42+ED48+ED51</f>
        <v>0</v>
      </c>
      <c r="EE54" s="14"/>
      <c r="EF54" s="14"/>
      <c r="EG54" s="14"/>
      <c r="EH54" s="14"/>
      <c r="EI54" s="13">
        <f>EI45+EI42+EI48+EI51</f>
        <v>0</v>
      </c>
      <c r="EJ54" s="14"/>
      <c r="EK54" s="14"/>
      <c r="EL54" s="14"/>
      <c r="EM54" s="14"/>
      <c r="EN54" s="13">
        <f>EN45+EN42+EN48+EN51</f>
        <v>0</v>
      </c>
      <c r="EO54" s="14"/>
      <c r="EP54" s="14"/>
      <c r="EQ54" s="14"/>
      <c r="ER54" s="14"/>
      <c r="ES54" s="13">
        <f>ES45+ES42+ES48+ES51</f>
        <v>0</v>
      </c>
      <c r="ET54" s="14"/>
      <c r="EU54" s="14"/>
      <c r="EV54" s="14"/>
      <c r="EW54" s="14"/>
      <c r="EX54" s="13">
        <f>EX45+EX42+EX48+EX51</f>
        <v>0</v>
      </c>
      <c r="EY54" s="14"/>
      <c r="EZ54" s="14"/>
      <c r="FA54" s="14"/>
      <c r="FB54" s="14"/>
      <c r="FC54" s="13">
        <f>FC45+FC42+FC48+FC51</f>
        <v>0</v>
      </c>
      <c r="FD54" s="14"/>
      <c r="FE54" s="14"/>
      <c r="FF54" s="14"/>
      <c r="FG54" s="14"/>
      <c r="FH54" s="13">
        <f>FH45+FH42+FH48+FH51</f>
        <v>0</v>
      </c>
      <c r="FI54" s="14"/>
      <c r="FJ54" s="14"/>
      <c r="FK54" s="14"/>
      <c r="FL54" s="14"/>
      <c r="FM54" s="13">
        <f>FM45+FM42+FM48+FM51</f>
        <v>0</v>
      </c>
      <c r="FN54" s="14"/>
      <c r="FO54" s="14"/>
      <c r="FP54" s="14"/>
      <c r="FQ54" s="14"/>
      <c r="FR54" s="13">
        <f>FR45+FR42+FR48+FR51</f>
        <v>0</v>
      </c>
      <c r="FS54" s="14"/>
      <c r="FT54" s="14"/>
      <c r="FU54" s="14"/>
      <c r="FV54" s="14"/>
      <c r="FW54" s="13">
        <f>FW45+FW42+FW48+FW51</f>
        <v>0</v>
      </c>
      <c r="FX54" s="14"/>
      <c r="FY54" s="14"/>
      <c r="FZ54" s="14"/>
      <c r="GA54" s="14"/>
      <c r="GB54" s="13">
        <f>GB45+GB42+GB48+GB51</f>
        <v>0</v>
      </c>
      <c r="GC54" s="14"/>
      <c r="GD54" s="14"/>
      <c r="GE54" s="14"/>
      <c r="GF54" s="14"/>
      <c r="GG54" s="13">
        <f>GG45+GG42+GG48+GG51</f>
        <v>0</v>
      </c>
      <c r="GH54" s="14"/>
      <c r="GI54" s="14"/>
      <c r="GJ54" s="14"/>
      <c r="GK54" s="14"/>
      <c r="GL54" s="13">
        <f>GL45+GL42+GL48+GL51</f>
        <v>0</v>
      </c>
      <c r="GM54" s="14"/>
      <c r="GN54" s="14"/>
      <c r="GO54" s="14"/>
      <c r="GP54" s="14"/>
      <c r="GQ54" s="13">
        <f>GQ45+GQ42+GQ48+GQ51</f>
        <v>0</v>
      </c>
      <c r="GR54" s="14"/>
      <c r="GS54" s="14"/>
      <c r="GT54" s="14"/>
      <c r="GU54" s="14"/>
      <c r="GV54" s="13">
        <f>GV45+GV42+GV48+GV51</f>
        <v>0</v>
      </c>
      <c r="GW54" s="14"/>
      <c r="GX54" s="14"/>
      <c r="GY54" s="14"/>
      <c r="GZ54" s="14"/>
      <c r="HA54" s="13">
        <f>HA45+HA42+HA48+HA51</f>
        <v>0</v>
      </c>
      <c r="HB54" s="14"/>
      <c r="HC54" s="14"/>
      <c r="HD54" s="14"/>
      <c r="HE54" s="14"/>
      <c r="HF54" s="13">
        <f>HF45+HF42+HF48+HF51</f>
        <v>0</v>
      </c>
      <c r="HG54" s="14"/>
      <c r="HH54" s="14"/>
      <c r="HI54" s="14"/>
      <c r="HJ54" s="14"/>
      <c r="HK54" s="13">
        <f>HK45+HK42+HK48+HK51</f>
        <v>0</v>
      </c>
      <c r="HL54" s="14"/>
      <c r="HM54" s="14"/>
      <c r="HN54" s="14"/>
      <c r="HO54" s="14"/>
      <c r="HP54" s="179">
        <f>SUM(D54:HO54)</f>
        <v>5970441.8499999996</v>
      </c>
      <c r="HQ54" s="452">
        <f>HP54-Planilha!I663</f>
        <v>0</v>
      </c>
    </row>
    <row r="55" spans="1:225" ht="9" x14ac:dyDescent="0.15">
      <c r="A55" s="180"/>
      <c r="B55" s="185"/>
      <c r="C55" s="187"/>
      <c r="D55" s="10"/>
      <c r="E55" s="9"/>
      <c r="F55" s="9"/>
      <c r="G55" s="9"/>
      <c r="H55" s="9"/>
      <c r="I55" s="10"/>
      <c r="J55" s="9"/>
      <c r="K55" s="9"/>
      <c r="L55" s="9"/>
      <c r="M55" s="9"/>
      <c r="N55" s="10"/>
      <c r="O55" s="9"/>
      <c r="P55" s="9"/>
      <c r="Q55" s="9"/>
      <c r="R55" s="9"/>
      <c r="S55" s="10"/>
      <c r="T55" s="9"/>
      <c r="U55" s="9"/>
      <c r="V55" s="9"/>
      <c r="W55" s="9"/>
      <c r="X55" s="10"/>
      <c r="Y55" s="9"/>
      <c r="Z55" s="9"/>
      <c r="AA55" s="9"/>
      <c r="AB55" s="9"/>
      <c r="AC55" s="10"/>
      <c r="AD55" s="9"/>
      <c r="AE55" s="9"/>
      <c r="AF55" s="9"/>
      <c r="AG55" s="9"/>
      <c r="AH55" s="10"/>
      <c r="AI55" s="9"/>
      <c r="AJ55" s="9"/>
      <c r="AK55" s="9"/>
      <c r="AL55" s="9"/>
      <c r="AM55" s="10"/>
      <c r="AN55" s="9"/>
      <c r="AO55" s="9"/>
      <c r="AP55" s="9"/>
      <c r="AQ55" s="9"/>
      <c r="AR55" s="10"/>
      <c r="AS55" s="9"/>
      <c r="AT55" s="9"/>
      <c r="AU55" s="9"/>
      <c r="AV55" s="9"/>
      <c r="AW55" s="10"/>
      <c r="AX55" s="9"/>
      <c r="AY55" s="9"/>
      <c r="AZ55" s="9"/>
      <c r="BA55" s="9"/>
      <c r="BB55" s="10"/>
      <c r="BC55" s="9"/>
      <c r="BD55" s="9"/>
      <c r="BE55" s="9"/>
      <c r="BF55" s="9"/>
      <c r="BG55" s="10"/>
      <c r="BH55" s="9"/>
      <c r="BI55" s="9"/>
      <c r="BJ55" s="9"/>
      <c r="BK55" s="9"/>
      <c r="BL55" s="10"/>
      <c r="BM55" s="9"/>
      <c r="BN55" s="9"/>
      <c r="BO55" s="9"/>
      <c r="BP55" s="9"/>
      <c r="BQ55" s="10"/>
      <c r="BR55" s="9"/>
      <c r="BS55" s="9"/>
      <c r="BT55" s="9"/>
      <c r="BU55" s="9"/>
      <c r="BV55" s="10"/>
      <c r="BW55" s="9"/>
      <c r="BX55" s="9"/>
      <c r="BY55" s="9"/>
      <c r="BZ55" s="9"/>
      <c r="CA55" s="10"/>
      <c r="CB55" s="9"/>
      <c r="CC55" s="9"/>
      <c r="CD55" s="9"/>
      <c r="CE55" s="9"/>
      <c r="CF55" s="10"/>
      <c r="CG55" s="9"/>
      <c r="CH55" s="9"/>
      <c r="CI55" s="9"/>
      <c r="CJ55" s="9"/>
      <c r="CK55" s="10"/>
      <c r="CL55" s="9"/>
      <c r="CM55" s="9"/>
      <c r="CN55" s="9"/>
      <c r="CO55" s="9"/>
      <c r="CP55" s="10"/>
      <c r="CQ55" s="9"/>
      <c r="CR55" s="9"/>
      <c r="CS55" s="9"/>
      <c r="CT55" s="9"/>
      <c r="CU55" s="10"/>
      <c r="CV55" s="9"/>
      <c r="CW55" s="9"/>
      <c r="CX55" s="9"/>
      <c r="CY55" s="9"/>
      <c r="CZ55" s="10"/>
      <c r="DA55" s="9"/>
      <c r="DB55" s="9"/>
      <c r="DC55" s="9"/>
      <c r="DD55" s="9"/>
      <c r="DE55" s="10"/>
      <c r="DF55" s="9"/>
      <c r="DG55" s="9"/>
      <c r="DH55" s="9"/>
      <c r="DI55" s="9"/>
      <c r="DJ55" s="10"/>
      <c r="DK55" s="9"/>
      <c r="DL55" s="9"/>
      <c r="DM55" s="9"/>
      <c r="DN55" s="9"/>
      <c r="DO55" s="10"/>
      <c r="DP55" s="9"/>
      <c r="DQ55" s="9"/>
      <c r="DR55" s="9"/>
      <c r="DS55" s="9"/>
      <c r="DT55" s="10"/>
      <c r="DU55" s="9"/>
      <c r="DV55" s="9"/>
      <c r="DW55" s="9"/>
      <c r="DX55" s="9"/>
      <c r="DY55" s="10"/>
      <c r="DZ55" s="9"/>
      <c r="EA55" s="9"/>
      <c r="EB55" s="9"/>
      <c r="EC55" s="9"/>
      <c r="ED55" s="10"/>
      <c r="EE55" s="9"/>
      <c r="EF55" s="9"/>
      <c r="EG55" s="9"/>
      <c r="EH55" s="9"/>
      <c r="EI55" s="10"/>
      <c r="EJ55" s="9"/>
      <c r="EK55" s="9"/>
      <c r="EL55" s="9"/>
      <c r="EM55" s="9"/>
      <c r="EN55" s="10"/>
      <c r="EO55" s="9"/>
      <c r="EP55" s="9"/>
      <c r="EQ55" s="9"/>
      <c r="ER55" s="9"/>
      <c r="ES55" s="10"/>
      <c r="ET55" s="9"/>
      <c r="EU55" s="9"/>
      <c r="EV55" s="9"/>
      <c r="EW55" s="9"/>
      <c r="EX55" s="10"/>
      <c r="EY55" s="9"/>
      <c r="EZ55" s="9"/>
      <c r="FA55" s="9"/>
      <c r="FB55" s="9"/>
      <c r="FC55" s="10"/>
      <c r="FD55" s="9"/>
      <c r="FE55" s="9"/>
      <c r="FF55" s="9"/>
      <c r="FG55" s="9"/>
      <c r="FH55" s="10"/>
      <c r="FI55" s="9"/>
      <c r="FJ55" s="9"/>
      <c r="FK55" s="9"/>
      <c r="FL55" s="9"/>
      <c r="FM55" s="10"/>
      <c r="FN55" s="9"/>
      <c r="FO55" s="9"/>
      <c r="FP55" s="9"/>
      <c r="FQ55" s="9"/>
      <c r="FR55" s="10"/>
      <c r="FS55" s="9"/>
      <c r="FT55" s="9"/>
      <c r="FU55" s="9"/>
      <c r="FV55" s="9"/>
      <c r="FW55" s="10"/>
      <c r="FX55" s="9"/>
      <c r="FY55" s="9"/>
      <c r="FZ55" s="9"/>
      <c r="GA55" s="9"/>
      <c r="GB55" s="10"/>
      <c r="GC55" s="9"/>
      <c r="GD55" s="9"/>
      <c r="GE55" s="9"/>
      <c r="GF55" s="9"/>
      <c r="GG55" s="10"/>
      <c r="GH55" s="9"/>
      <c r="GI55" s="9"/>
      <c r="GJ55" s="9"/>
      <c r="GK55" s="9"/>
      <c r="GL55" s="10"/>
      <c r="GM55" s="9"/>
      <c r="GN55" s="9"/>
      <c r="GO55" s="9"/>
      <c r="GP55" s="9"/>
      <c r="GQ55" s="10"/>
      <c r="GR55" s="9"/>
      <c r="GS55" s="9"/>
      <c r="GT55" s="9"/>
      <c r="GU55" s="9"/>
      <c r="GV55" s="10"/>
      <c r="GW55" s="9"/>
      <c r="GX55" s="9"/>
      <c r="GY55" s="9"/>
      <c r="GZ55" s="9"/>
      <c r="HA55" s="10"/>
      <c r="HB55" s="9"/>
      <c r="HC55" s="9"/>
      <c r="HD55" s="9"/>
      <c r="HE55" s="9"/>
      <c r="HF55" s="10"/>
      <c r="HG55" s="9"/>
      <c r="HH55" s="9"/>
      <c r="HI55" s="9"/>
      <c r="HJ55" s="9"/>
      <c r="HK55" s="10"/>
      <c r="HL55" s="9"/>
      <c r="HM55" s="9"/>
      <c r="HN55" s="9"/>
      <c r="HO55" s="9"/>
      <c r="HP55" s="174"/>
    </row>
    <row r="56" spans="1:225" ht="9" x14ac:dyDescent="0.15">
      <c r="A56" s="613" t="s">
        <v>146</v>
      </c>
      <c r="B56" s="614"/>
      <c r="C56" s="615"/>
      <c r="D56" s="11"/>
      <c r="E56" s="12"/>
      <c r="F56" s="12"/>
      <c r="G56" s="12"/>
      <c r="H56" s="12"/>
      <c r="I56" s="11"/>
      <c r="J56" s="12"/>
      <c r="K56" s="12"/>
      <c r="L56" s="12"/>
      <c r="M56" s="12"/>
      <c r="N56" s="11"/>
      <c r="O56" s="12"/>
      <c r="P56" s="12"/>
      <c r="Q56" s="12"/>
      <c r="R56" s="12"/>
      <c r="S56" s="11"/>
      <c r="T56" s="12"/>
      <c r="U56" s="12"/>
      <c r="V56" s="12"/>
      <c r="W56" s="12"/>
      <c r="X56" s="11"/>
      <c r="Y56" s="12"/>
      <c r="Z56" s="12"/>
      <c r="AA56" s="12"/>
      <c r="AB56" s="12"/>
      <c r="AC56" s="11"/>
      <c r="AD56" s="12"/>
      <c r="AE56" s="12"/>
      <c r="AF56" s="12"/>
      <c r="AG56" s="12"/>
      <c r="AH56" s="11"/>
      <c r="AI56" s="12"/>
      <c r="AJ56" s="12"/>
      <c r="AK56" s="12"/>
      <c r="AL56" s="12"/>
      <c r="AM56" s="11"/>
      <c r="AN56" s="12"/>
      <c r="AO56" s="12"/>
      <c r="AP56" s="12"/>
      <c r="AQ56" s="12"/>
      <c r="AR56" s="11"/>
      <c r="AS56" s="12"/>
      <c r="AT56" s="12"/>
      <c r="AU56" s="12"/>
      <c r="AV56" s="12"/>
      <c r="AW56" s="11"/>
      <c r="AX56" s="12"/>
      <c r="AY56" s="12"/>
      <c r="AZ56" s="12"/>
      <c r="BA56" s="12"/>
      <c r="BB56" s="11"/>
      <c r="BC56" s="12"/>
      <c r="BD56" s="12"/>
      <c r="BE56" s="12"/>
      <c r="BF56" s="12"/>
      <c r="BG56" s="11"/>
      <c r="BH56" s="12"/>
      <c r="BI56" s="12"/>
      <c r="BJ56" s="12"/>
      <c r="BK56" s="12"/>
      <c r="BL56" s="11"/>
      <c r="BM56" s="12"/>
      <c r="BN56" s="12"/>
      <c r="BO56" s="12"/>
      <c r="BP56" s="12"/>
      <c r="BQ56" s="11"/>
      <c r="BR56" s="12"/>
      <c r="BS56" s="12"/>
      <c r="BT56" s="12"/>
      <c r="BU56" s="12"/>
      <c r="BV56" s="11"/>
      <c r="BW56" s="12"/>
      <c r="BX56" s="12"/>
      <c r="BY56" s="12"/>
      <c r="BZ56" s="12"/>
      <c r="CA56" s="11"/>
      <c r="CB56" s="12"/>
      <c r="CC56" s="12"/>
      <c r="CD56" s="12"/>
      <c r="CE56" s="12"/>
      <c r="CF56" s="11"/>
      <c r="CG56" s="12"/>
      <c r="CH56" s="12"/>
      <c r="CI56" s="12"/>
      <c r="CJ56" s="12"/>
      <c r="CK56" s="11"/>
      <c r="CL56" s="12"/>
      <c r="CM56" s="12"/>
      <c r="CN56" s="12"/>
      <c r="CO56" s="12"/>
      <c r="CP56" s="11"/>
      <c r="CQ56" s="12"/>
      <c r="CR56" s="12"/>
      <c r="CS56" s="12"/>
      <c r="CT56" s="12"/>
      <c r="CU56" s="11"/>
      <c r="CV56" s="12"/>
      <c r="CW56" s="12"/>
      <c r="CX56" s="12"/>
      <c r="CY56" s="12"/>
      <c r="CZ56" s="11"/>
      <c r="DA56" s="12"/>
      <c r="DB56" s="12"/>
      <c r="DC56" s="12"/>
      <c r="DD56" s="12"/>
      <c r="DE56" s="11"/>
      <c r="DF56" s="12"/>
      <c r="DG56" s="12"/>
      <c r="DH56" s="12"/>
      <c r="DI56" s="12"/>
      <c r="DJ56" s="11"/>
      <c r="DK56" s="12"/>
      <c r="DL56" s="12"/>
      <c r="DM56" s="12"/>
      <c r="DN56" s="12"/>
      <c r="DO56" s="11"/>
      <c r="DP56" s="12"/>
      <c r="DQ56" s="12"/>
      <c r="DR56" s="12"/>
      <c r="DS56" s="12"/>
      <c r="DT56" s="11"/>
      <c r="DU56" s="12"/>
      <c r="DV56" s="12"/>
      <c r="DW56" s="12"/>
      <c r="DX56" s="12"/>
      <c r="DY56" s="11"/>
      <c r="DZ56" s="12"/>
      <c r="EA56" s="12"/>
      <c r="EB56" s="12"/>
      <c r="EC56" s="12"/>
      <c r="ED56" s="11"/>
      <c r="EE56" s="12"/>
      <c r="EF56" s="12"/>
      <c r="EG56" s="12"/>
      <c r="EH56" s="12"/>
      <c r="EI56" s="11"/>
      <c r="EJ56" s="12"/>
      <c r="EK56" s="12"/>
      <c r="EL56" s="12"/>
      <c r="EM56" s="12"/>
      <c r="EN56" s="11"/>
      <c r="EO56" s="12"/>
      <c r="EP56" s="12"/>
      <c r="EQ56" s="12"/>
      <c r="ER56" s="12"/>
      <c r="ES56" s="11"/>
      <c r="ET56" s="12"/>
      <c r="EU56" s="12"/>
      <c r="EV56" s="12"/>
      <c r="EW56" s="12"/>
      <c r="EX56" s="11"/>
      <c r="EY56" s="12"/>
      <c r="EZ56" s="12"/>
      <c r="FA56" s="12"/>
      <c r="FB56" s="12"/>
      <c r="FC56" s="11"/>
      <c r="FD56" s="12"/>
      <c r="FE56" s="12"/>
      <c r="FF56" s="12"/>
      <c r="FG56" s="12"/>
      <c r="FH56" s="11"/>
      <c r="FI56" s="12"/>
      <c r="FJ56" s="12"/>
      <c r="FK56" s="12"/>
      <c r="FL56" s="12"/>
      <c r="FM56" s="11"/>
      <c r="FN56" s="12"/>
      <c r="FO56" s="12"/>
      <c r="FP56" s="12"/>
      <c r="FQ56" s="12"/>
      <c r="FR56" s="11"/>
      <c r="FS56" s="12"/>
      <c r="FT56" s="12"/>
      <c r="FU56" s="12"/>
      <c r="FV56" s="12"/>
      <c r="FW56" s="11"/>
      <c r="FX56" s="12"/>
      <c r="FY56" s="12"/>
      <c r="FZ56" s="12"/>
      <c r="GA56" s="12"/>
      <c r="GB56" s="11"/>
      <c r="GC56" s="12"/>
      <c r="GD56" s="12"/>
      <c r="GE56" s="12"/>
      <c r="GF56" s="12"/>
      <c r="GG56" s="11"/>
      <c r="GH56" s="12"/>
      <c r="GI56" s="12"/>
      <c r="GJ56" s="12"/>
      <c r="GK56" s="12"/>
      <c r="GL56" s="11"/>
      <c r="GM56" s="12"/>
      <c r="GN56" s="12"/>
      <c r="GO56" s="12"/>
      <c r="GP56" s="12"/>
      <c r="GQ56" s="11"/>
      <c r="GR56" s="12"/>
      <c r="GS56" s="12"/>
      <c r="GT56" s="12"/>
      <c r="GU56" s="12"/>
      <c r="GV56" s="11"/>
      <c r="GW56" s="12"/>
      <c r="GX56" s="12"/>
      <c r="GY56" s="12"/>
      <c r="GZ56" s="12"/>
      <c r="HA56" s="11"/>
      <c r="HB56" s="12"/>
      <c r="HC56" s="12"/>
      <c r="HD56" s="12"/>
      <c r="HE56" s="12"/>
      <c r="HF56" s="11"/>
      <c r="HG56" s="12"/>
      <c r="HH56" s="12"/>
      <c r="HI56" s="12"/>
      <c r="HJ56" s="12"/>
      <c r="HK56" s="11"/>
      <c r="HL56" s="12"/>
      <c r="HM56" s="12"/>
      <c r="HN56" s="12"/>
      <c r="HO56" s="12"/>
      <c r="HP56" s="197"/>
    </row>
    <row r="57" spans="1:225" ht="9" x14ac:dyDescent="0.15">
      <c r="A57" s="616"/>
      <c r="B57" s="617"/>
      <c r="C57" s="618"/>
      <c r="D57" s="441">
        <f>(E20+E23+E29+E32+E35+E38)/($HP$20+$HP$23+$HP$29+$HP$32+$HP$35+$HP$38)</f>
        <v>4.9131759999999997E-2</v>
      </c>
      <c r="E57" s="442"/>
      <c r="F57" s="442"/>
      <c r="G57" s="442"/>
      <c r="H57" s="442"/>
      <c r="I57" s="441">
        <f t="shared" ref="I57" si="0">(J20+J23+J29+J32+J35+J38)/($HP$20+$HP$23+$HP$29+$HP$32+$HP$35+$HP$38)</f>
        <v>9.8919300000000002E-3</v>
      </c>
      <c r="J57" s="442"/>
      <c r="K57" s="442"/>
      <c r="L57" s="442"/>
      <c r="M57" s="442"/>
      <c r="N57" s="441">
        <f t="shared" ref="N57" si="1">(O20+O23+O29+O32+O35+O38)/($HP$20+$HP$23+$HP$29+$HP$32+$HP$35+$HP$38)</f>
        <v>0.12313672000000001</v>
      </c>
      <c r="O57" s="442"/>
      <c r="P57" s="442"/>
      <c r="Q57" s="442"/>
      <c r="R57" s="442"/>
      <c r="S57" s="441">
        <f t="shared" ref="S57" si="2">(T20+T23+T29+T32+T35+T38)/($HP$20+$HP$23+$HP$29+$HP$32+$HP$35+$HP$38)</f>
        <v>0.12224007000000001</v>
      </c>
      <c r="T57" s="442"/>
      <c r="U57" s="442"/>
      <c r="V57" s="442"/>
      <c r="W57" s="442"/>
      <c r="X57" s="441">
        <f t="shared" ref="X57" si="3">(Y20+Y23+Y29+Y32+Y35+Y38)/($HP$20+$HP$23+$HP$29+$HP$32+$HP$35+$HP$38)</f>
        <v>0.2106103</v>
      </c>
      <c r="Y57" s="442"/>
      <c r="Z57" s="442"/>
      <c r="AA57" s="442"/>
      <c r="AB57" s="442"/>
      <c r="AC57" s="441">
        <f t="shared" ref="AC57" si="4">(AD20+AD23+AD29+AD32+AD35+AD38)/($HP$20+$HP$23+$HP$29+$HP$32+$HP$35+$HP$38)</f>
        <v>0.19315228000000001</v>
      </c>
      <c r="AD57" s="442"/>
      <c r="AE57" s="442"/>
      <c r="AF57" s="442"/>
      <c r="AG57" s="442"/>
      <c r="AH57" s="441">
        <f t="shared" ref="AH57" si="5">(AI20+AI23+AI29+AI32+AI35+AI38)/($HP$20+$HP$23+$HP$29+$HP$32+$HP$35+$HP$38)</f>
        <v>0.14326705000000001</v>
      </c>
      <c r="AI57" s="442"/>
      <c r="AJ57" s="442"/>
      <c r="AK57" s="442"/>
      <c r="AL57" s="442"/>
      <c r="AM57" s="441">
        <f t="shared" ref="AM57" si="6">(AN20+AN23+AN29+AN32+AN35+AN38)/($HP$20+$HP$23+$HP$29+$HP$32+$HP$35+$HP$38)</f>
        <v>9.0353870000000003E-2</v>
      </c>
      <c r="AN57" s="442"/>
      <c r="AO57" s="442"/>
      <c r="AP57" s="442"/>
      <c r="AQ57" s="442"/>
      <c r="AR57" s="441">
        <f t="shared" ref="AR57" si="7">(AS20+AS23+AS29+AS32+AS35+AS38)/($HP$20+$HP$23+$HP$29+$HP$32+$HP$35+$HP$38)</f>
        <v>5.821602E-2</v>
      </c>
      <c r="AS57" s="442"/>
      <c r="AT57" s="442"/>
      <c r="AU57" s="442"/>
      <c r="AV57" s="442"/>
      <c r="AW57" s="441">
        <f t="shared" ref="AW57" si="8">(AX20+AX23+AX29+AX32+AX35+AX38)/($HP$20+$HP$23+$HP$29+$HP$32+$HP$35+$HP$38)</f>
        <v>0</v>
      </c>
      <c r="AX57" s="442"/>
      <c r="AY57" s="442"/>
      <c r="AZ57" s="442"/>
      <c r="BA57" s="442"/>
      <c r="BB57" s="441">
        <f t="shared" ref="BB57" si="9">(BC20+BC23+BC29+BC32+BC35+BC38)/($HP$20+$HP$23+$HP$29+$HP$32+$HP$35+$HP$38)</f>
        <v>0</v>
      </c>
      <c r="BC57" s="442"/>
      <c r="BD57" s="442"/>
      <c r="BE57" s="442"/>
      <c r="BF57" s="442"/>
      <c r="BG57" s="441">
        <f t="shared" ref="BG57" si="10">(BH20+BH23+BH29+BH32+BH35+BH38)/($HP$20+$HP$23+$HP$29+$HP$32+$HP$35+$HP$38)</f>
        <v>0</v>
      </c>
      <c r="BH57" s="442"/>
      <c r="BI57" s="442"/>
      <c r="BJ57" s="442"/>
      <c r="BK57" s="442"/>
      <c r="BL57" s="441">
        <f t="shared" ref="BL57" si="11">(BM20+BM23+BM29+BM32+BM35+BM38)/($HP$20+$HP$23+$HP$29+$HP$32+$HP$35+$HP$38)</f>
        <v>0</v>
      </c>
      <c r="BM57" s="442"/>
      <c r="BN57" s="442"/>
      <c r="BO57" s="442"/>
      <c r="BP57" s="442"/>
      <c r="BQ57" s="441">
        <f t="shared" ref="BQ57" si="12">(BR20+BR23+BR29+BR32+BR35+BR38)/($HP$20+$HP$23+$HP$29+$HP$32+$HP$35+$HP$38)</f>
        <v>0</v>
      </c>
      <c r="BR57" s="442"/>
      <c r="BS57" s="442"/>
      <c r="BT57" s="442"/>
      <c r="BU57" s="442"/>
      <c r="BV57" s="441">
        <f t="shared" ref="BV57" si="13">(BW20+BW23+BW29+BW32+BW35+BW38)/($HP$20+$HP$23+$HP$29+$HP$32+$HP$35+$HP$38)</f>
        <v>0</v>
      </c>
      <c r="BW57" s="442"/>
      <c r="BX57" s="442"/>
      <c r="BY57" s="442"/>
      <c r="BZ57" s="442"/>
      <c r="CA57" s="441">
        <f t="shared" ref="CA57" si="14">(CB20+CB23+CB29+CB32+CB35+CB38)/($HP$20+$HP$23+$HP$29+$HP$32+$HP$35+$HP$38)</f>
        <v>0</v>
      </c>
      <c r="CB57" s="442"/>
      <c r="CC57" s="442"/>
      <c r="CD57" s="442"/>
      <c r="CE57" s="442"/>
      <c r="CF57" s="441">
        <f t="shared" ref="CF57" si="15">(CG20+CG23+CG29+CG32+CG35+CG38)/($HP$20+$HP$23+$HP$29+$HP$32+$HP$35+$HP$38)</f>
        <v>0</v>
      </c>
      <c r="CG57" s="442"/>
      <c r="CH57" s="442"/>
      <c r="CI57" s="442"/>
      <c r="CJ57" s="442"/>
      <c r="CK57" s="441">
        <f t="shared" ref="CK57" si="16">(CL20+CL23+CL29+CL32+CL35+CL38)/($HP$20+$HP$23+$HP$29+$HP$32+$HP$35+$HP$38)</f>
        <v>0</v>
      </c>
      <c r="CL57" s="442"/>
      <c r="CM57" s="442"/>
      <c r="CN57" s="442"/>
      <c r="CO57" s="442"/>
      <c r="CP57" s="441">
        <f t="shared" ref="CP57" si="17">(CQ20+CQ23+CQ29+CQ32+CQ35+CQ38)/($HP$20+$HP$23+$HP$29+$HP$32+$HP$35+$HP$38)</f>
        <v>0</v>
      </c>
      <c r="CQ57" s="442"/>
      <c r="CR57" s="442"/>
      <c r="CS57" s="442"/>
      <c r="CT57" s="442"/>
      <c r="CU57" s="441">
        <f t="shared" ref="CU57" si="18">(CV20+CV23+CV29+CV32+CV35+CV38)/($HP$20+$HP$23+$HP$29+$HP$32+$HP$35+$HP$38)</f>
        <v>0</v>
      </c>
      <c r="CV57" s="442"/>
      <c r="CW57" s="442"/>
      <c r="CX57" s="442"/>
      <c r="CY57" s="442"/>
      <c r="CZ57" s="441">
        <f t="shared" ref="CZ57" si="19">(DA20+DA23+DA29+DA32+DA35+DA38)/($HP$20+$HP$23+$HP$29+$HP$32+$HP$35+$HP$38)</f>
        <v>0</v>
      </c>
      <c r="DA57" s="442"/>
      <c r="DB57" s="442"/>
      <c r="DC57" s="442"/>
      <c r="DD57" s="442"/>
      <c r="DE57" s="441">
        <f t="shared" ref="DE57" si="20">(DF20+DF23+DF29+DF32+DF35+DF38)/($HP$20+$HP$23+$HP$29+$HP$32+$HP$35+$HP$38)</f>
        <v>0</v>
      </c>
      <c r="DF57" s="442"/>
      <c r="DG57" s="442"/>
      <c r="DH57" s="442"/>
      <c r="DI57" s="442"/>
      <c r="DJ57" s="441">
        <f t="shared" ref="DJ57" si="21">(DK20+DK23+DK29+DK32+DK35+DK38)/($HP$20+$HP$23+$HP$29+$HP$32+$HP$35+$HP$38)</f>
        <v>0</v>
      </c>
      <c r="DK57" s="442"/>
      <c r="DL57" s="442"/>
      <c r="DM57" s="442"/>
      <c r="DN57" s="442"/>
      <c r="DO57" s="441">
        <f t="shared" ref="DO57" si="22">(DP20+DP23+DP29+DP32+DP35+DP38)/($HP$20+$HP$23+$HP$29+$HP$32+$HP$35+$HP$38)</f>
        <v>0</v>
      </c>
      <c r="DP57" s="442"/>
      <c r="DQ57" s="442"/>
      <c r="DR57" s="442"/>
      <c r="DS57" s="442"/>
      <c r="DT57" s="441">
        <f t="shared" ref="DT57" si="23">(DU20+DU23+DU29+DU32+DU35+DU38)/($HP$20+$HP$23+$HP$29+$HP$32+$HP$35+$HP$38)</f>
        <v>0</v>
      </c>
      <c r="DU57" s="442"/>
      <c r="DV57" s="442"/>
      <c r="DW57" s="442"/>
      <c r="DX57" s="442"/>
      <c r="DY57" s="441">
        <f t="shared" ref="DY57" si="24">(DZ20+DZ23+DZ29+DZ32+DZ35+DZ38)/($HP$20+$HP$23+$HP$29+$HP$32+$HP$35+$HP$38)</f>
        <v>0</v>
      </c>
      <c r="DZ57" s="442"/>
      <c r="EA57" s="442"/>
      <c r="EB57" s="442"/>
      <c r="EC57" s="442"/>
      <c r="ED57" s="441">
        <f t="shared" ref="ED57" si="25">(EE20+EE23+EE29+EE32+EE35+EE38)/($HP$20+$HP$23+$HP$29+$HP$32+$HP$35+$HP$38)</f>
        <v>0</v>
      </c>
      <c r="EE57" s="442"/>
      <c r="EF57" s="442"/>
      <c r="EG57" s="442"/>
      <c r="EH57" s="442"/>
      <c r="EI57" s="441">
        <f t="shared" ref="EI57" si="26">(EJ20+EJ23+EJ29+EJ32+EJ35+EJ38)/($HP$20+$HP$23+$HP$29+$HP$32+$HP$35+$HP$38)</f>
        <v>0</v>
      </c>
      <c r="EJ57" s="442"/>
      <c r="EK57" s="442"/>
      <c r="EL57" s="442"/>
      <c r="EM57" s="442"/>
      <c r="EN57" s="441">
        <f t="shared" ref="EN57" si="27">(EO20+EO23+EO29+EO32+EO35+EO38)/($HP$20+$HP$23+$HP$29+$HP$32+$HP$35+$HP$38)</f>
        <v>0</v>
      </c>
      <c r="EO57" s="442"/>
      <c r="EP57" s="442"/>
      <c r="EQ57" s="442"/>
      <c r="ER57" s="442"/>
      <c r="ES57" s="441">
        <f t="shared" ref="ES57" si="28">(ET20+ET23+ET29+ET32+ET35+ET38)/($HP$20+$HP$23+$HP$29+$HP$32+$HP$35+$HP$38)</f>
        <v>0</v>
      </c>
      <c r="ET57" s="442"/>
      <c r="EU57" s="442"/>
      <c r="EV57" s="442"/>
      <c r="EW57" s="442"/>
      <c r="EX57" s="441">
        <f t="shared" ref="EX57" si="29">(EY20+EY23+EY29+EY32+EY35+EY38)/($HP$20+$HP$23+$HP$29+$HP$32+$HP$35+$HP$38)</f>
        <v>0</v>
      </c>
      <c r="EY57" s="442"/>
      <c r="EZ57" s="442"/>
      <c r="FA57" s="442"/>
      <c r="FB57" s="442"/>
      <c r="FC57" s="441">
        <f t="shared" ref="FC57" si="30">(FD20+FD23+FD29+FD32+FD35+FD38)/($HP$20+$HP$23+$HP$29+$HP$32+$HP$35+$HP$38)</f>
        <v>0</v>
      </c>
      <c r="FD57" s="442"/>
      <c r="FE57" s="442"/>
      <c r="FF57" s="442"/>
      <c r="FG57" s="442"/>
      <c r="FH57" s="441">
        <f t="shared" ref="FH57" si="31">(FI20+FI23+FI29+FI32+FI35+FI38)/($HP$20+$HP$23+$HP$29+$HP$32+$HP$35+$HP$38)</f>
        <v>0</v>
      </c>
      <c r="FI57" s="442"/>
      <c r="FJ57" s="442"/>
      <c r="FK57" s="442"/>
      <c r="FL57" s="442"/>
      <c r="FM57" s="441">
        <f t="shared" ref="FM57" si="32">(FN20+FN23+FN29+FN32+FN35+FN38)/($HP$20+$HP$23+$HP$29+$HP$32+$HP$35+$HP$38)</f>
        <v>0</v>
      </c>
      <c r="FN57" s="442"/>
      <c r="FO57" s="442"/>
      <c r="FP57" s="442"/>
      <c r="FQ57" s="442"/>
      <c r="FR57" s="441">
        <f t="shared" ref="FR57" si="33">(FS20+FS23+FS29+FS32+FS35+FS38)/($HP$20+$HP$23+$HP$29+$HP$32+$HP$35+$HP$38)</f>
        <v>0</v>
      </c>
      <c r="FS57" s="442"/>
      <c r="FT57" s="442"/>
      <c r="FU57" s="442"/>
      <c r="FV57" s="442"/>
      <c r="FW57" s="441">
        <f t="shared" ref="FW57" si="34">(FX20+FX23+FX29+FX32+FX35+FX38)/($HP$20+$HP$23+$HP$29+$HP$32+$HP$35+$HP$38)</f>
        <v>0</v>
      </c>
      <c r="FX57" s="442"/>
      <c r="FY57" s="442"/>
      <c r="FZ57" s="442"/>
      <c r="GA57" s="442"/>
      <c r="GB57" s="441">
        <f t="shared" ref="GB57" si="35">(GC20+GC23+GC29+GC32+GC35+GC38)/($HP$20+$HP$23+$HP$29+$HP$32+$HP$35+$HP$38)</f>
        <v>0</v>
      </c>
      <c r="GC57" s="442"/>
      <c r="GD57" s="442"/>
      <c r="GE57" s="442"/>
      <c r="GF57" s="442"/>
      <c r="GG57" s="441">
        <f t="shared" ref="GG57" si="36">(GH20+GH23+GH29+GH32+GH35+GH38)/($HP$20+$HP$23+$HP$29+$HP$32+$HP$35+$HP$38)</f>
        <v>0</v>
      </c>
      <c r="GH57" s="442"/>
      <c r="GI57" s="442"/>
      <c r="GJ57" s="442"/>
      <c r="GK57" s="442"/>
      <c r="GL57" s="441">
        <f t="shared" ref="GL57" si="37">(GM20+GM23+GM29+GM32+GM35+GM38)/($HP$20+$HP$23+$HP$29+$HP$32+$HP$35+$HP$38)</f>
        <v>0</v>
      </c>
      <c r="GM57" s="442"/>
      <c r="GN57" s="442"/>
      <c r="GO57" s="442"/>
      <c r="GP57" s="442"/>
      <c r="GQ57" s="441">
        <f t="shared" ref="GQ57" si="38">(GR20+GR23+GR29+GR32+GR35+GR38)/($HP$20+$HP$23+$HP$29+$HP$32+$HP$35+$HP$38)</f>
        <v>0</v>
      </c>
      <c r="GR57" s="442"/>
      <c r="GS57" s="442"/>
      <c r="GT57" s="442"/>
      <c r="GU57" s="442"/>
      <c r="GV57" s="441">
        <f t="shared" ref="GV57" si="39">(GW20+GW23+GW29+GW32+GW35+GW38)/($HP$20+$HP$23+$HP$29+$HP$32+$HP$35+$HP$38)</f>
        <v>0</v>
      </c>
      <c r="GW57" s="442"/>
      <c r="GX57" s="442"/>
      <c r="GY57" s="442"/>
      <c r="GZ57" s="442"/>
      <c r="HA57" s="441">
        <f t="shared" ref="HA57" si="40">(HB20+HB23+HB29+HB32+HB35+HB38)/($HP$20+$HP$23+$HP$29+$HP$32+$HP$35+$HP$38)</f>
        <v>0</v>
      </c>
      <c r="HB57" s="442"/>
      <c r="HC57" s="442"/>
      <c r="HD57" s="442"/>
      <c r="HE57" s="442"/>
      <c r="HF57" s="441">
        <f t="shared" ref="HF57" si="41">(HG20+HG23+HG29+HG32+HG35+HG38)/($HP$20+$HP$23+$HP$29+$HP$32+$HP$35+$HP$38)</f>
        <v>0</v>
      </c>
      <c r="HG57" s="442"/>
      <c r="HH57" s="442"/>
      <c r="HI57" s="442"/>
      <c r="HJ57" s="442"/>
      <c r="HK57" s="441">
        <f t="shared" ref="HK57" si="42">(HL20+HL23+HL29+HL32+HL35+HL38)/($HP$20+$HP$23+$HP$29+$HP$32+$HP$35+$HP$38)</f>
        <v>0</v>
      </c>
      <c r="HL57" s="442"/>
      <c r="HM57" s="442"/>
      <c r="HN57" s="442"/>
      <c r="HO57" s="442"/>
      <c r="HP57" s="453">
        <f>SUM(D57:HO57)</f>
        <v>1</v>
      </c>
    </row>
    <row r="58" spans="1:225" ht="9" x14ac:dyDescent="0.15">
      <c r="A58" s="619"/>
      <c r="B58" s="620"/>
      <c r="C58" s="621"/>
      <c r="D58" s="10"/>
      <c r="E58" s="9"/>
      <c r="F58" s="9"/>
      <c r="G58" s="9"/>
      <c r="H58" s="9"/>
      <c r="I58" s="10"/>
      <c r="J58" s="9"/>
      <c r="K58" s="9"/>
      <c r="L58" s="9"/>
      <c r="M58" s="9"/>
      <c r="N58" s="10"/>
      <c r="O58" s="9"/>
      <c r="P58" s="9"/>
      <c r="Q58" s="9"/>
      <c r="R58" s="9"/>
      <c r="S58" s="10"/>
      <c r="T58" s="9"/>
      <c r="U58" s="9"/>
      <c r="V58" s="9"/>
      <c r="W58" s="9"/>
      <c r="X58" s="10"/>
      <c r="Y58" s="9"/>
      <c r="Z58" s="9"/>
      <c r="AA58" s="9"/>
      <c r="AB58" s="9"/>
      <c r="AC58" s="10"/>
      <c r="AD58" s="9"/>
      <c r="AE58" s="9"/>
      <c r="AF58" s="9"/>
      <c r="AG58" s="9"/>
      <c r="AH58" s="10"/>
      <c r="AI58" s="9"/>
      <c r="AJ58" s="9"/>
      <c r="AK58" s="9"/>
      <c r="AL58" s="9"/>
      <c r="AM58" s="10"/>
      <c r="AN58" s="9"/>
      <c r="AO58" s="9"/>
      <c r="AP58" s="9"/>
      <c r="AQ58" s="9"/>
      <c r="AR58" s="10"/>
      <c r="AS58" s="9"/>
      <c r="AT58" s="9"/>
      <c r="AU58" s="9"/>
      <c r="AV58" s="9"/>
      <c r="AW58" s="10"/>
      <c r="AX58" s="9"/>
      <c r="AY58" s="9"/>
      <c r="AZ58" s="9"/>
      <c r="BA58" s="9"/>
      <c r="BB58" s="10"/>
      <c r="BC58" s="9"/>
      <c r="BD58" s="9"/>
      <c r="BE58" s="9"/>
      <c r="BF58" s="9"/>
      <c r="BG58" s="10"/>
      <c r="BH58" s="9"/>
      <c r="BI58" s="9"/>
      <c r="BJ58" s="9"/>
      <c r="BK58" s="9"/>
      <c r="BL58" s="10"/>
      <c r="BM58" s="9"/>
      <c r="BN58" s="9"/>
      <c r="BO58" s="9"/>
      <c r="BP58" s="9"/>
      <c r="BQ58" s="10"/>
      <c r="BR58" s="9"/>
      <c r="BS58" s="9"/>
      <c r="BT58" s="9"/>
      <c r="BU58" s="9"/>
      <c r="BV58" s="10"/>
      <c r="BW58" s="9"/>
      <c r="BX58" s="9"/>
      <c r="BY58" s="9"/>
      <c r="BZ58" s="9"/>
      <c r="CA58" s="10"/>
      <c r="CB58" s="9"/>
      <c r="CC58" s="9"/>
      <c r="CD58" s="9"/>
      <c r="CE58" s="9"/>
      <c r="CF58" s="10"/>
      <c r="CG58" s="9"/>
      <c r="CH58" s="9"/>
      <c r="CI58" s="9"/>
      <c r="CJ58" s="9"/>
      <c r="CK58" s="10"/>
      <c r="CL58" s="9"/>
      <c r="CM58" s="9"/>
      <c r="CN58" s="9"/>
      <c r="CO58" s="9"/>
      <c r="CP58" s="10"/>
      <c r="CQ58" s="9"/>
      <c r="CR58" s="9"/>
      <c r="CS58" s="9"/>
      <c r="CT58" s="9"/>
      <c r="CU58" s="10"/>
      <c r="CV58" s="9"/>
      <c r="CW58" s="9"/>
      <c r="CX58" s="9"/>
      <c r="CY58" s="9"/>
      <c r="CZ58" s="10"/>
      <c r="DA58" s="9"/>
      <c r="DB58" s="9"/>
      <c r="DC58" s="9"/>
      <c r="DD58" s="9"/>
      <c r="DE58" s="10"/>
      <c r="DF58" s="9"/>
      <c r="DG58" s="9"/>
      <c r="DH58" s="9"/>
      <c r="DI58" s="9"/>
      <c r="DJ58" s="10"/>
      <c r="DK58" s="9"/>
      <c r="DL58" s="9"/>
      <c r="DM58" s="9"/>
      <c r="DN58" s="9"/>
      <c r="DO58" s="10"/>
      <c r="DP58" s="9"/>
      <c r="DQ58" s="9"/>
      <c r="DR58" s="9"/>
      <c r="DS58" s="9"/>
      <c r="DT58" s="10"/>
      <c r="DU58" s="9"/>
      <c r="DV58" s="9"/>
      <c r="DW58" s="9"/>
      <c r="DX58" s="9"/>
      <c r="DY58" s="10"/>
      <c r="DZ58" s="9"/>
      <c r="EA58" s="9"/>
      <c r="EB58" s="9"/>
      <c r="EC58" s="9"/>
      <c r="ED58" s="10"/>
      <c r="EE58" s="9"/>
      <c r="EF58" s="9"/>
      <c r="EG58" s="9"/>
      <c r="EH58" s="9"/>
      <c r="EI58" s="10"/>
      <c r="EJ58" s="9"/>
      <c r="EK58" s="9"/>
      <c r="EL58" s="9"/>
      <c r="EM58" s="9"/>
      <c r="EN58" s="10"/>
      <c r="EO58" s="9"/>
      <c r="EP58" s="9"/>
      <c r="EQ58" s="9"/>
      <c r="ER58" s="9"/>
      <c r="ES58" s="10"/>
      <c r="ET58" s="9"/>
      <c r="EU58" s="9"/>
      <c r="EV58" s="9"/>
      <c r="EW58" s="9"/>
      <c r="EX58" s="10"/>
      <c r="EY58" s="9"/>
      <c r="EZ58" s="9"/>
      <c r="FA58" s="9"/>
      <c r="FB58" s="9"/>
      <c r="FC58" s="10"/>
      <c r="FD58" s="9"/>
      <c r="FE58" s="9"/>
      <c r="FF58" s="9"/>
      <c r="FG58" s="9"/>
      <c r="FH58" s="10"/>
      <c r="FI58" s="9"/>
      <c r="FJ58" s="9"/>
      <c r="FK58" s="9"/>
      <c r="FL58" s="9"/>
      <c r="FM58" s="10"/>
      <c r="FN58" s="9"/>
      <c r="FO58" s="9"/>
      <c r="FP58" s="9"/>
      <c r="FQ58" s="9"/>
      <c r="FR58" s="10"/>
      <c r="FS58" s="9"/>
      <c r="FT58" s="9"/>
      <c r="FU58" s="9"/>
      <c r="FV58" s="9"/>
      <c r="FW58" s="10"/>
      <c r="FX58" s="9"/>
      <c r="FY58" s="9"/>
      <c r="FZ58" s="9"/>
      <c r="GA58" s="9"/>
      <c r="GB58" s="10"/>
      <c r="GC58" s="9"/>
      <c r="GD58" s="9"/>
      <c r="GE58" s="9"/>
      <c r="GF58" s="9"/>
      <c r="GG58" s="10"/>
      <c r="GH58" s="9"/>
      <c r="GI58" s="9"/>
      <c r="GJ58" s="9"/>
      <c r="GK58" s="9"/>
      <c r="GL58" s="10"/>
      <c r="GM58" s="9"/>
      <c r="GN58" s="9"/>
      <c r="GO58" s="9"/>
      <c r="GP58" s="9"/>
      <c r="GQ58" s="10"/>
      <c r="GR58" s="9"/>
      <c r="GS58" s="9"/>
      <c r="GT58" s="9"/>
      <c r="GU58" s="9"/>
      <c r="GV58" s="10"/>
      <c r="GW58" s="9"/>
      <c r="GX58" s="9"/>
      <c r="GY58" s="9"/>
      <c r="GZ58" s="9"/>
      <c r="HA58" s="10"/>
      <c r="HB58" s="9"/>
      <c r="HC58" s="9"/>
      <c r="HD58" s="9"/>
      <c r="HE58" s="9"/>
      <c r="HF58" s="10"/>
      <c r="HG58" s="9"/>
      <c r="HH58" s="9"/>
      <c r="HI58" s="9"/>
      <c r="HJ58" s="9"/>
      <c r="HK58" s="10"/>
      <c r="HL58" s="9"/>
      <c r="HM58" s="9"/>
      <c r="HN58" s="9"/>
      <c r="HO58" s="9"/>
      <c r="HP58" s="174"/>
    </row>
    <row r="59" spans="1:225" ht="9" x14ac:dyDescent="0.15"/>
    <row r="60" spans="1:225" ht="9" x14ac:dyDescent="0.15"/>
    <row r="61" spans="1:225" ht="9" x14ac:dyDescent="0.15"/>
    <row r="62" spans="1:225" ht="9" x14ac:dyDescent="0.15"/>
    <row r="63" spans="1:225" ht="9" x14ac:dyDescent="0.15"/>
    <row r="64" spans="1:225" ht="9" x14ac:dyDescent="0.15"/>
    <row r="65" ht="9" x14ac:dyDescent="0.15"/>
    <row r="66" ht="9" x14ac:dyDescent="0.15"/>
    <row r="67" ht="9" x14ac:dyDescent="0.15"/>
    <row r="68" ht="9" x14ac:dyDescent="0.15"/>
    <row r="69" ht="9" x14ac:dyDescent="0.15"/>
    <row r="70" ht="9" x14ac:dyDescent="0.15"/>
    <row r="71" ht="9" x14ac:dyDescent="0.15"/>
    <row r="72" ht="9" x14ac:dyDescent="0.15"/>
    <row r="73" ht="9" x14ac:dyDescent="0.15"/>
    <row r="74" ht="9" x14ac:dyDescent="0.15"/>
    <row r="75" ht="9" x14ac:dyDescent="0.15"/>
    <row r="76" ht="9" x14ac:dyDescent="0.15"/>
    <row r="77" ht="9" x14ac:dyDescent="0.15"/>
    <row r="78" ht="9" x14ac:dyDescent="0.15"/>
    <row r="79" ht="9" x14ac:dyDescent="0.15"/>
    <row r="80" ht="9" x14ac:dyDescent="0.15"/>
    <row r="81" ht="9" x14ac:dyDescent="0.15"/>
    <row r="82" ht="9" x14ac:dyDescent="0.15"/>
    <row r="83" ht="9" x14ac:dyDescent="0.15"/>
    <row r="84" ht="9" x14ac:dyDescent="0.15"/>
    <row r="85" ht="9" x14ac:dyDescent="0.15"/>
    <row r="86" ht="9" x14ac:dyDescent="0.15"/>
    <row r="87" ht="9" x14ac:dyDescent="0.15"/>
    <row r="88" ht="9" x14ac:dyDescent="0.15"/>
    <row r="89" ht="9" x14ac:dyDescent="0.15"/>
    <row r="90" ht="9" x14ac:dyDescent="0.15"/>
    <row r="91" ht="9" x14ac:dyDescent="0.15"/>
    <row r="92" ht="9" x14ac:dyDescent="0.15"/>
    <row r="93" ht="9" x14ac:dyDescent="0.15"/>
    <row r="94" ht="9" x14ac:dyDescent="0.15"/>
    <row r="95" ht="9" x14ac:dyDescent="0.15"/>
    <row r="96" ht="9" x14ac:dyDescent="0.15"/>
    <row r="97" ht="9" x14ac:dyDescent="0.15"/>
    <row r="98" ht="9" x14ac:dyDescent="0.15"/>
    <row r="99" ht="9" x14ac:dyDescent="0.15"/>
    <row r="100" ht="9" x14ac:dyDescent="0.15"/>
    <row r="101" ht="9" x14ac:dyDescent="0.15"/>
    <row r="102" ht="9" x14ac:dyDescent="0.15"/>
    <row r="103" ht="9" x14ac:dyDescent="0.15"/>
    <row r="104" ht="9" x14ac:dyDescent="0.15"/>
    <row r="105" ht="9" x14ac:dyDescent="0.15"/>
    <row r="106" ht="9" x14ac:dyDescent="0.15"/>
    <row r="107" ht="9" x14ac:dyDescent="0.15"/>
    <row r="108" ht="9" x14ac:dyDescent="0.15"/>
    <row r="109" ht="9" x14ac:dyDescent="0.15"/>
    <row r="110" ht="9" x14ac:dyDescent="0.15"/>
    <row r="111" ht="9" x14ac:dyDescent="0.15"/>
    <row r="112" ht="9" x14ac:dyDescent="0.15"/>
    <row r="113" ht="9" x14ac:dyDescent="0.15"/>
    <row r="114" ht="9" x14ac:dyDescent="0.15"/>
    <row r="115" ht="9" x14ac:dyDescent="0.15"/>
    <row r="116" ht="9" x14ac:dyDescent="0.15"/>
    <row r="117" ht="9" x14ac:dyDescent="0.15"/>
    <row r="118" ht="9" x14ac:dyDescent="0.15"/>
    <row r="119" ht="9" x14ac:dyDescent="0.15"/>
    <row r="120" ht="9" x14ac:dyDescent="0.15"/>
    <row r="121" ht="9" x14ac:dyDescent="0.15"/>
    <row r="122" ht="9" x14ac:dyDescent="0.15"/>
    <row r="123" ht="9" x14ac:dyDescent="0.15"/>
  </sheetData>
  <sheetProtection algorithmName="SHA-512" hashValue="lWWKlmbzuc7x+A4OZwb5NrvLeu/sQ7GXb16KV1WNiT/PWby7fewLYUh8qnShCIkwXagHSCCo3FTDzy29KZN7dw==" saltValue="LM5NRuSBmdn1LxgQ2KZiYQ==" spinCount="100000" sheet="1" objects="1" scenarios="1"/>
  <mergeCells count="2">
    <mergeCell ref="C7:EI7"/>
    <mergeCell ref="A56:C58"/>
  </mergeCells>
  <phoneticPr fontId="8" type="noConversion"/>
  <printOptions horizontalCentered="1" verticalCentered="1"/>
  <pageMargins left="0.59055118110236227" right="0" top="0" bottom="0.59055118110236227" header="0" footer="0.51181102362204722"/>
  <pageSetup paperSize="9" scale="90" orientation="landscape" horizontalDpi="180" verticalDpi="180" r:id="rId1"/>
  <headerFooter alignWithMargins="0">
    <oddFooter>Página &amp;P</oddFooter>
  </headerFooter>
  <ignoredErrors>
    <ignoredError sqref="D27" evalError="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7"/>
  <sheetViews>
    <sheetView showGridLines="0" showZeros="0" workbookViewId="0">
      <selection activeCell="E21" sqref="E21"/>
    </sheetView>
  </sheetViews>
  <sheetFormatPr defaultRowHeight="12.75" x14ac:dyDescent="0.2"/>
  <cols>
    <col min="1" max="1" width="9" customWidth="1"/>
    <col min="2" max="5" width="11" customWidth="1"/>
    <col min="6" max="6" width="8.28515625" customWidth="1"/>
    <col min="7" max="7" width="5.28515625" customWidth="1"/>
    <col min="8" max="8" width="2" customWidth="1"/>
    <col min="11" max="11" width="13.140625" customWidth="1"/>
  </cols>
  <sheetData>
    <row r="1" spans="1:11" x14ac:dyDescent="0.2">
      <c r="A1" s="255"/>
      <c r="B1" s="243"/>
      <c r="C1" s="244"/>
      <c r="D1" s="245"/>
      <c r="E1" s="246"/>
      <c r="F1" s="246"/>
      <c r="G1" s="247"/>
    </row>
    <row r="2" spans="1:11" x14ac:dyDescent="0.2">
      <c r="A2" s="255"/>
      <c r="B2" s="243"/>
      <c r="C2" s="244"/>
      <c r="D2" s="245"/>
      <c r="E2" s="246"/>
      <c r="F2" s="246"/>
      <c r="G2" s="247"/>
    </row>
    <row r="3" spans="1:11" x14ac:dyDescent="0.2">
      <c r="A3" s="255"/>
      <c r="B3" s="243"/>
      <c r="C3" s="244"/>
      <c r="D3" s="245"/>
      <c r="E3" s="246"/>
      <c r="F3" s="246"/>
      <c r="G3" s="247"/>
    </row>
    <row r="4" spans="1:11" x14ac:dyDescent="0.2">
      <c r="A4" s="248"/>
      <c r="B4" s="243"/>
      <c r="C4" s="244"/>
      <c r="D4" s="245"/>
      <c r="E4" s="246"/>
      <c r="F4" s="246"/>
      <c r="G4" s="247"/>
    </row>
    <row r="5" spans="1:11" x14ac:dyDescent="0.2">
      <c r="A5" s="243"/>
      <c r="B5" s="243"/>
      <c r="C5" s="244"/>
      <c r="D5" s="245"/>
      <c r="E5" s="246"/>
      <c r="F5" s="246"/>
      <c r="G5" s="247"/>
    </row>
    <row r="6" spans="1:11" x14ac:dyDescent="0.2">
      <c r="A6" s="243"/>
      <c r="B6" s="243"/>
      <c r="C6" s="244"/>
      <c r="D6" s="245"/>
      <c r="E6" s="246"/>
      <c r="F6" s="246"/>
      <c r="G6" s="247"/>
    </row>
    <row r="7" spans="1:11" x14ac:dyDescent="0.2">
      <c r="A7" s="243"/>
      <c r="B7" s="243"/>
      <c r="C7" s="244"/>
      <c r="D7" s="245"/>
      <c r="E7" s="246"/>
      <c r="F7" s="246"/>
      <c r="G7" s="247"/>
    </row>
    <row r="8" spans="1:11" ht="15" x14ac:dyDescent="0.2">
      <c r="A8" s="393" t="s">
        <v>141</v>
      </c>
      <c r="B8" s="249"/>
      <c r="C8" s="250"/>
      <c r="D8" s="250"/>
      <c r="E8" s="251"/>
      <c r="F8" s="251"/>
      <c r="G8" s="252"/>
    </row>
    <row r="9" spans="1:11" x14ac:dyDescent="0.2">
      <c r="A9" s="248"/>
      <c r="B9" s="243"/>
      <c r="C9" s="244"/>
      <c r="D9" s="245"/>
      <c r="E9" s="246"/>
      <c r="F9" s="246"/>
      <c r="G9" s="247"/>
    </row>
    <row r="10" spans="1:11" x14ac:dyDescent="0.2">
      <c r="A10" s="148" t="s">
        <v>34</v>
      </c>
      <c r="B10" s="2" t="str">
        <f>Planilha!D10</f>
        <v>REFORMA CAMPOS MARÉ PRÉDIO 143 - P07 EXPANSÃO</v>
      </c>
      <c r="C10" s="244"/>
      <c r="D10" s="245"/>
      <c r="E10" s="246"/>
      <c r="F10" s="253"/>
      <c r="G10" s="247"/>
    </row>
    <row r="11" spans="1:11" x14ac:dyDescent="0.2">
      <c r="A11" s="254"/>
      <c r="B11" s="2">
        <f>Planilha!D11</f>
        <v>0</v>
      </c>
      <c r="C11" s="244"/>
      <c r="D11" s="245"/>
      <c r="E11" s="246"/>
      <c r="F11" s="253"/>
      <c r="G11" s="247"/>
    </row>
    <row r="12" spans="1:11" x14ac:dyDescent="0.2">
      <c r="A12" s="254"/>
      <c r="B12" s="2">
        <f>Planilha!D12</f>
        <v>0</v>
      </c>
      <c r="C12" s="244"/>
      <c r="D12" s="245"/>
      <c r="E12" s="245"/>
      <c r="F12" s="245"/>
      <c r="G12" s="245"/>
    </row>
    <row r="13" spans="1:11" x14ac:dyDescent="0.2">
      <c r="A13" s="1" t="s">
        <v>68</v>
      </c>
      <c r="B13" s="2" t="str">
        <f>Planilha!D13</f>
        <v>EXPANSÃO</v>
      </c>
      <c r="C13" s="244"/>
      <c r="D13" s="245"/>
      <c r="E13" s="246"/>
      <c r="F13" s="246"/>
      <c r="G13" s="247"/>
    </row>
    <row r="14" spans="1:11" x14ac:dyDescent="0.2">
      <c r="A14" s="148" t="s">
        <v>36</v>
      </c>
      <c r="B14" s="243">
        <f>Planilha!D14</f>
        <v>0</v>
      </c>
      <c r="C14" s="244"/>
      <c r="D14" s="245"/>
      <c r="E14" s="246"/>
      <c r="F14" s="246"/>
      <c r="G14" s="247"/>
    </row>
    <row r="15" spans="1:11" x14ac:dyDescent="0.2">
      <c r="A15" s="254" t="s">
        <v>143</v>
      </c>
      <c r="B15" s="254" t="s">
        <v>147</v>
      </c>
      <c r="C15" s="1"/>
      <c r="D15" s="1"/>
      <c r="E15" s="1"/>
      <c r="F15" s="1"/>
      <c r="G15" s="1"/>
    </row>
    <row r="16" spans="1:11" x14ac:dyDescent="0.2">
      <c r="A16" s="380" t="s">
        <v>127</v>
      </c>
      <c r="B16" s="381" t="s">
        <v>28</v>
      </c>
      <c r="C16" s="382"/>
      <c r="D16" s="382"/>
      <c r="E16" s="382"/>
      <c r="F16" s="383"/>
      <c r="G16" s="380" t="s">
        <v>128</v>
      </c>
      <c r="H16" s="384"/>
      <c r="I16" s="385" t="s">
        <v>129</v>
      </c>
      <c r="J16" s="386" t="s">
        <v>130</v>
      </c>
      <c r="K16" s="387" t="s">
        <v>131</v>
      </c>
    </row>
    <row r="18" spans="1:11" ht="228" customHeight="1" x14ac:dyDescent="0.2">
      <c r="A18" s="622" t="s">
        <v>148</v>
      </c>
      <c r="B18" s="622"/>
      <c r="C18" s="622"/>
      <c r="D18" s="622"/>
      <c r="E18" s="622"/>
      <c r="F18" s="622"/>
      <c r="G18" s="622"/>
      <c r="H18" s="622"/>
      <c r="I18" s="622"/>
      <c r="J18" s="622"/>
      <c r="K18" s="622"/>
    </row>
    <row r="19" spans="1:11" x14ac:dyDescent="0.2">
      <c r="A19" s="373"/>
      <c r="B19" s="373"/>
      <c r="C19" s="372"/>
      <c r="D19" s="372"/>
      <c r="E19" s="372"/>
      <c r="F19" s="372"/>
      <c r="G19" s="373"/>
      <c r="H19" s="372"/>
      <c r="I19" s="374"/>
      <c r="J19" s="374"/>
      <c r="K19" s="375"/>
    </row>
    <row r="20" spans="1:11" x14ac:dyDescent="0.2">
      <c r="A20" s="376"/>
      <c r="B20" s="376"/>
      <c r="C20" s="372"/>
      <c r="D20" s="372"/>
      <c r="E20" s="372"/>
      <c r="F20" s="372"/>
      <c r="G20" s="376"/>
      <c r="H20" s="372"/>
      <c r="I20" s="377"/>
      <c r="J20" s="378"/>
      <c r="K20" s="377"/>
    </row>
    <row r="21" spans="1:11" x14ac:dyDescent="0.2">
      <c r="A21" s="376" t="s">
        <v>1527</v>
      </c>
      <c r="B21" s="376"/>
      <c r="C21" s="372"/>
      <c r="D21" s="372"/>
      <c r="E21" s="372"/>
      <c r="F21" s="372"/>
      <c r="G21" s="376"/>
      <c r="H21" s="372"/>
      <c r="I21" s="377"/>
      <c r="J21" s="378"/>
      <c r="K21" s="377"/>
    </row>
    <row r="22" spans="1:11" x14ac:dyDescent="0.2">
      <c r="A22" s="376"/>
      <c r="B22" s="376"/>
      <c r="C22" s="372"/>
      <c r="D22" s="372"/>
      <c r="E22" s="372"/>
      <c r="F22" s="372"/>
      <c r="G22" s="376"/>
      <c r="H22" s="372"/>
      <c r="I22" s="377"/>
      <c r="J22" s="378"/>
      <c r="K22" s="377"/>
    </row>
    <row r="23" spans="1:11" x14ac:dyDescent="0.2">
      <c r="A23" s="376"/>
      <c r="B23" s="376"/>
      <c r="C23" s="372"/>
      <c r="D23" s="372"/>
      <c r="E23" s="372"/>
      <c r="F23" s="372"/>
      <c r="G23" s="376"/>
      <c r="H23" s="372"/>
      <c r="I23" s="377"/>
      <c r="J23" s="378"/>
      <c r="K23" s="377"/>
    </row>
    <row r="24" spans="1:11" x14ac:dyDescent="0.2">
      <c r="A24" s="376"/>
      <c r="B24" s="376"/>
      <c r="C24" s="372"/>
      <c r="D24" s="372"/>
      <c r="E24" s="372"/>
      <c r="F24" s="372"/>
      <c r="G24" s="376"/>
      <c r="H24" s="372"/>
      <c r="I24" s="377"/>
      <c r="J24" s="378"/>
      <c r="K24" s="377"/>
    </row>
    <row r="25" spans="1:11" x14ac:dyDescent="0.2">
      <c r="A25" s="376"/>
      <c r="B25" s="376"/>
      <c r="C25" s="372"/>
      <c r="D25" s="372"/>
      <c r="E25" s="372"/>
      <c r="F25" s="372"/>
      <c r="G25" s="376"/>
      <c r="H25" s="372"/>
      <c r="I25" s="377"/>
      <c r="J25" s="378"/>
      <c r="K25" s="377"/>
    </row>
    <row r="26" spans="1:11" x14ac:dyDescent="0.2">
      <c r="A26" s="372"/>
      <c r="B26" s="376"/>
      <c r="C26" s="372"/>
      <c r="D26" s="372"/>
      <c r="E26" s="372"/>
      <c r="F26" s="372"/>
      <c r="G26" s="372"/>
      <c r="H26" s="372"/>
      <c r="I26" s="377"/>
      <c r="J26" s="378"/>
      <c r="K26" s="377"/>
    </row>
    <row r="27" spans="1:11" x14ac:dyDescent="0.2">
      <c r="A27" s="372"/>
      <c r="B27" s="373"/>
      <c r="C27" s="372"/>
      <c r="D27" s="372"/>
      <c r="E27" s="372"/>
      <c r="F27" s="372"/>
      <c r="G27" s="372"/>
      <c r="H27" s="372"/>
      <c r="I27" s="372"/>
      <c r="J27" s="372"/>
      <c r="K27" s="379"/>
    </row>
  </sheetData>
  <mergeCells count="1">
    <mergeCell ref="A18:K18"/>
  </mergeCells>
  <pageMargins left="0.51181102362204722" right="0.51181102362204722" top="0.78740157480314965" bottom="0.78740157480314965"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7</vt:i4>
      </vt:variant>
    </vt:vector>
  </HeadingPairs>
  <TitlesOfParts>
    <vt:vector size="15" baseType="lpstr">
      <vt:lpstr>Início</vt:lpstr>
      <vt:lpstr>Ajuda 01</vt:lpstr>
      <vt:lpstr>Ajuda 02</vt:lpstr>
      <vt:lpstr>Ajuda 03</vt:lpstr>
      <vt:lpstr>LDI</vt:lpstr>
      <vt:lpstr>Planilha</vt:lpstr>
      <vt:lpstr>Cronograma</vt:lpstr>
      <vt:lpstr>Composições</vt:lpstr>
      <vt:lpstr>'Ajuda 03'!Area_de_impressao</vt:lpstr>
      <vt:lpstr>Cronograma!Area_de_impressao</vt:lpstr>
      <vt:lpstr>LDI!Area_de_impressao</vt:lpstr>
      <vt:lpstr>Planilha!Area_de_impressao</vt:lpstr>
      <vt:lpstr>Composições!Titulos_de_impressao</vt:lpstr>
      <vt:lpstr>Cronograma!Titulos_de_impressao</vt:lpstr>
      <vt:lpstr>Planilha!Titulos_de_impressao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Orçamentária</dc:title>
  <dc:subject>Controle de Medição</dc:subject>
  <dc:creator>Eduardo Fernando da Silva &amp; Paulo Lagoeiro</dc:creator>
  <cp:lastModifiedBy>CAMILA MARQUES DIAS</cp:lastModifiedBy>
  <cp:lastPrinted>2025-07-18T14:31:06Z</cp:lastPrinted>
  <dcterms:created xsi:type="dcterms:W3CDTF">1997-11-05T13:09:03Z</dcterms:created>
  <dcterms:modified xsi:type="dcterms:W3CDTF">2025-07-18T14:35:47Z</dcterms:modified>
</cp:coreProperties>
</file>